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I:\Holding File for Council\"/>
    </mc:Choice>
  </mc:AlternateContent>
  <xr:revisionPtr revIDLastSave="0" documentId="8_{9C5DC955-3AE2-40B0-B76B-397BFC1E5666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New Debt" sheetId="1" r:id="rId1"/>
    <sheet name="Existing Debt" sheetId="2" r:id="rId2"/>
    <sheet name="Income Statemen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uri="GoogleSheetsCustomDataVersion2">
      <go:sheetsCustomData xmlns:go="http://customooxmlschemas.google.com/" r:id="rId7" roundtripDataChecksum="jaWvR2rKb9NYltZ/cDu7TJxzmPxe8SAblMIIPcpE9J0="/>
    </ext>
  </extLst>
</workbook>
</file>

<file path=xl/calcChain.xml><?xml version="1.0" encoding="utf-8"?>
<calcChain xmlns="http://schemas.openxmlformats.org/spreadsheetml/2006/main">
  <c r="K278" i="3" l="1"/>
  <c r="L278" i="3" s="1"/>
  <c r="M278" i="3" s="1"/>
  <c r="N278" i="3" s="1"/>
  <c r="I278" i="3"/>
  <c r="G278" i="3"/>
  <c r="F278" i="3"/>
  <c r="E278" i="3"/>
  <c r="K277" i="3"/>
  <c r="L277" i="3" s="1"/>
  <c r="H277" i="3"/>
  <c r="I276" i="3"/>
  <c r="G276" i="3"/>
  <c r="F276" i="3"/>
  <c r="E276" i="3"/>
  <c r="D276" i="3"/>
  <c r="K275" i="3"/>
  <c r="L275" i="3" s="1"/>
  <c r="M275" i="3" s="1"/>
  <c r="N275" i="3" s="1"/>
  <c r="I275" i="3"/>
  <c r="G275" i="3"/>
  <c r="F275" i="3"/>
  <c r="E275" i="3"/>
  <c r="J274" i="3"/>
  <c r="K274" i="3" s="1"/>
  <c r="H274" i="3"/>
  <c r="K273" i="3"/>
  <c r="L273" i="3" s="1"/>
  <c r="M273" i="3" s="1"/>
  <c r="N273" i="3" s="1"/>
  <c r="I273" i="3"/>
  <c r="G273" i="3"/>
  <c r="F273" i="3"/>
  <c r="E273" i="3"/>
  <c r="L272" i="3"/>
  <c r="M272" i="3" s="1"/>
  <c r="N272" i="3" s="1"/>
  <c r="K272" i="3"/>
  <c r="J272" i="3"/>
  <c r="H272" i="3"/>
  <c r="L271" i="3"/>
  <c r="M271" i="3" s="1"/>
  <c r="N271" i="3" s="1"/>
  <c r="K271" i="3"/>
  <c r="I271" i="3"/>
  <c r="G271" i="3"/>
  <c r="F271" i="3"/>
  <c r="E271" i="3"/>
  <c r="K270" i="3"/>
  <c r="L270" i="3" s="1"/>
  <c r="M270" i="3" s="1"/>
  <c r="N270" i="3" s="1"/>
  <c r="J270" i="3"/>
  <c r="H270" i="3"/>
  <c r="K269" i="3"/>
  <c r="L269" i="3" s="1"/>
  <c r="M269" i="3" s="1"/>
  <c r="N269" i="3" s="1"/>
  <c r="I269" i="3"/>
  <c r="G269" i="3"/>
  <c r="F269" i="3"/>
  <c r="E269" i="3"/>
  <c r="J268" i="3"/>
  <c r="K268" i="3" s="1"/>
  <c r="H268" i="3"/>
  <c r="K267" i="3"/>
  <c r="K266" i="3" s="1"/>
  <c r="I267" i="3"/>
  <c r="G267" i="3"/>
  <c r="F267" i="3"/>
  <c r="E267" i="3"/>
  <c r="J266" i="3"/>
  <c r="H266" i="3"/>
  <c r="K265" i="3"/>
  <c r="K264" i="3" s="1"/>
  <c r="I265" i="3"/>
  <c r="G265" i="3"/>
  <c r="F265" i="3"/>
  <c r="E265" i="3"/>
  <c r="J264" i="3"/>
  <c r="J276" i="3" s="1"/>
  <c r="H264" i="3"/>
  <c r="H276" i="3" s="1"/>
  <c r="H262" i="3"/>
  <c r="H261" i="3"/>
  <c r="H260" i="3"/>
  <c r="H259" i="3"/>
  <c r="K257" i="3"/>
  <c r="L257" i="3" s="1"/>
  <c r="M257" i="3" s="1"/>
  <c r="N257" i="3" s="1"/>
  <c r="I257" i="3"/>
  <c r="G257" i="3"/>
  <c r="F257" i="3"/>
  <c r="E257" i="3"/>
  <c r="K256" i="3"/>
  <c r="L256" i="3" s="1"/>
  <c r="M256" i="3" s="1"/>
  <c r="N256" i="3" s="1"/>
  <c r="J256" i="3"/>
  <c r="H256" i="3"/>
  <c r="K255" i="3"/>
  <c r="L255" i="3" s="1"/>
  <c r="I255" i="3"/>
  <c r="G255" i="3"/>
  <c r="F255" i="3"/>
  <c r="E255" i="3"/>
  <c r="K254" i="3"/>
  <c r="H254" i="3"/>
  <c r="I252" i="3"/>
  <c r="G252" i="3"/>
  <c r="F252" i="3"/>
  <c r="E252" i="3"/>
  <c r="D252" i="3"/>
  <c r="K251" i="3"/>
  <c r="L251" i="3" s="1"/>
  <c r="M251" i="3" s="1"/>
  <c r="N251" i="3" s="1"/>
  <c r="I251" i="3"/>
  <c r="G251" i="3"/>
  <c r="F251" i="3"/>
  <c r="E251" i="3"/>
  <c r="K250" i="3"/>
  <c r="L250" i="3" s="1"/>
  <c r="M250" i="3" s="1"/>
  <c r="N250" i="3" s="1"/>
  <c r="J250" i="3"/>
  <c r="H250" i="3"/>
  <c r="K249" i="3"/>
  <c r="K248" i="3" s="1"/>
  <c r="I249" i="3"/>
  <c r="G249" i="3"/>
  <c r="F249" i="3"/>
  <c r="E249" i="3"/>
  <c r="J248" i="3"/>
  <c r="H248" i="3"/>
  <c r="K247" i="3"/>
  <c r="L247" i="3" s="1"/>
  <c r="M247" i="3" s="1"/>
  <c r="N247" i="3" s="1"/>
  <c r="I247" i="3"/>
  <c r="G247" i="3"/>
  <c r="F247" i="3"/>
  <c r="E247" i="3"/>
  <c r="J246" i="3"/>
  <c r="K246" i="3" s="1"/>
  <c r="L246" i="3" s="1"/>
  <c r="M246" i="3" s="1"/>
  <c r="N246" i="3" s="1"/>
  <c r="H246" i="3"/>
  <c r="K245" i="3"/>
  <c r="K244" i="3" s="1"/>
  <c r="I245" i="3"/>
  <c r="G245" i="3"/>
  <c r="F245" i="3"/>
  <c r="E245" i="3"/>
  <c r="H244" i="3"/>
  <c r="M243" i="3"/>
  <c r="N243" i="3" s="1"/>
  <c r="L243" i="3"/>
  <c r="K243" i="3"/>
  <c r="I243" i="3"/>
  <c r="G243" i="3"/>
  <c r="F243" i="3"/>
  <c r="E243" i="3"/>
  <c r="J242" i="3"/>
  <c r="K242" i="3" s="1"/>
  <c r="H242" i="3"/>
  <c r="N241" i="3"/>
  <c r="L241" i="3"/>
  <c r="M241" i="3" s="1"/>
  <c r="K241" i="3"/>
  <c r="I241" i="3"/>
  <c r="G241" i="3"/>
  <c r="F241" i="3"/>
  <c r="E241" i="3"/>
  <c r="K240" i="3"/>
  <c r="L240" i="3" s="1"/>
  <c r="M240" i="3" s="1"/>
  <c r="N240" i="3" s="1"/>
  <c r="J240" i="3"/>
  <c r="H240" i="3"/>
  <c r="L239" i="3"/>
  <c r="M239" i="3" s="1"/>
  <c r="N239" i="3" s="1"/>
  <c r="K239" i="3"/>
  <c r="I239" i="3"/>
  <c r="G239" i="3"/>
  <c r="F239" i="3"/>
  <c r="E239" i="3"/>
  <c r="J238" i="3"/>
  <c r="K238" i="3" s="1"/>
  <c r="L238" i="3" s="1"/>
  <c r="M238" i="3" s="1"/>
  <c r="N238" i="3" s="1"/>
  <c r="H238" i="3"/>
  <c r="L237" i="3"/>
  <c r="M237" i="3" s="1"/>
  <c r="N237" i="3" s="1"/>
  <c r="K237" i="3"/>
  <c r="I237" i="3"/>
  <c r="G237" i="3"/>
  <c r="F237" i="3"/>
  <c r="E237" i="3"/>
  <c r="J236" i="3"/>
  <c r="K236" i="3" s="1"/>
  <c r="L236" i="3" s="1"/>
  <c r="M236" i="3" s="1"/>
  <c r="N236" i="3" s="1"/>
  <c r="H236" i="3"/>
  <c r="L235" i="3"/>
  <c r="M235" i="3" s="1"/>
  <c r="N235" i="3" s="1"/>
  <c r="K235" i="3"/>
  <c r="I235" i="3"/>
  <c r="G235" i="3"/>
  <c r="F235" i="3"/>
  <c r="E235" i="3"/>
  <c r="J234" i="3"/>
  <c r="K234" i="3" s="1"/>
  <c r="L234" i="3" s="1"/>
  <c r="H234" i="3"/>
  <c r="K233" i="3"/>
  <c r="L233" i="3" s="1"/>
  <c r="M233" i="3" s="1"/>
  <c r="N233" i="3" s="1"/>
  <c r="I233" i="3"/>
  <c r="G233" i="3"/>
  <c r="F233" i="3"/>
  <c r="E233" i="3"/>
  <c r="J232" i="3"/>
  <c r="K232" i="3" s="1"/>
  <c r="L232" i="3" s="1"/>
  <c r="M232" i="3" s="1"/>
  <c r="N232" i="3" s="1"/>
  <c r="H232" i="3"/>
  <c r="L231" i="3"/>
  <c r="M231" i="3" s="1"/>
  <c r="N231" i="3" s="1"/>
  <c r="K231" i="3"/>
  <c r="I231" i="3"/>
  <c r="G231" i="3"/>
  <c r="F231" i="3"/>
  <c r="E231" i="3"/>
  <c r="J230" i="3"/>
  <c r="K230" i="3" s="1"/>
  <c r="L230" i="3" s="1"/>
  <c r="H230" i="3"/>
  <c r="L229" i="3"/>
  <c r="M229" i="3" s="1"/>
  <c r="N229" i="3" s="1"/>
  <c r="K229" i="3"/>
  <c r="I229" i="3"/>
  <c r="G229" i="3"/>
  <c r="F229" i="3"/>
  <c r="E229" i="3"/>
  <c r="K228" i="3"/>
  <c r="J228" i="3"/>
  <c r="J252" i="3" s="1"/>
  <c r="H228" i="3"/>
  <c r="H252" i="3" s="1"/>
  <c r="L226" i="3"/>
  <c r="M226" i="3" s="1"/>
  <c r="N226" i="3" s="1"/>
  <c r="K226" i="3"/>
  <c r="I226" i="3"/>
  <c r="G226" i="3"/>
  <c r="F226" i="3"/>
  <c r="E226" i="3"/>
  <c r="J225" i="3"/>
  <c r="K225" i="3" s="1"/>
  <c r="L225" i="3" s="1"/>
  <c r="M225" i="3" s="1"/>
  <c r="N225" i="3" s="1"/>
  <c r="H225" i="3"/>
  <c r="L224" i="3"/>
  <c r="M224" i="3" s="1"/>
  <c r="N224" i="3" s="1"/>
  <c r="K224" i="3"/>
  <c r="I224" i="3"/>
  <c r="G224" i="3"/>
  <c r="F224" i="3"/>
  <c r="E224" i="3"/>
  <c r="J223" i="3"/>
  <c r="K223" i="3" s="1"/>
  <c r="L223" i="3" s="1"/>
  <c r="K222" i="3"/>
  <c r="K221" i="3" s="1"/>
  <c r="I222" i="3"/>
  <c r="G222" i="3"/>
  <c r="F222" i="3"/>
  <c r="E222" i="3"/>
  <c r="H221" i="3"/>
  <c r="L220" i="3"/>
  <c r="M220" i="3" s="1"/>
  <c r="N220" i="3" s="1"/>
  <c r="K220" i="3"/>
  <c r="I220" i="3"/>
  <c r="G220" i="3"/>
  <c r="F220" i="3"/>
  <c r="E220" i="3"/>
  <c r="J219" i="3"/>
  <c r="K219" i="3" s="1"/>
  <c r="L219" i="3" s="1"/>
  <c r="H219" i="3"/>
  <c r="K218" i="3"/>
  <c r="L218" i="3" s="1"/>
  <c r="M218" i="3" s="1"/>
  <c r="N218" i="3" s="1"/>
  <c r="I218" i="3"/>
  <c r="G218" i="3"/>
  <c r="F218" i="3"/>
  <c r="E218" i="3"/>
  <c r="J217" i="3"/>
  <c r="K217" i="3" s="1"/>
  <c r="L217" i="3" s="1"/>
  <c r="M217" i="3" s="1"/>
  <c r="N217" i="3" s="1"/>
  <c r="K216" i="3"/>
  <c r="K215" i="3" s="1"/>
  <c r="I216" i="3"/>
  <c r="G216" i="3"/>
  <c r="F216" i="3"/>
  <c r="E216" i="3"/>
  <c r="J215" i="3"/>
  <c r="H215" i="3"/>
  <c r="E213" i="3"/>
  <c r="I212" i="3"/>
  <c r="I213" i="3" s="1"/>
  <c r="G212" i="3"/>
  <c r="G213" i="3" s="1"/>
  <c r="F212" i="3"/>
  <c r="F213" i="3" s="1"/>
  <c r="E212" i="3"/>
  <c r="D212" i="3"/>
  <c r="D213" i="3" s="1"/>
  <c r="K211" i="3"/>
  <c r="K210" i="3" s="1"/>
  <c r="I211" i="3"/>
  <c r="G211" i="3"/>
  <c r="F211" i="3"/>
  <c r="E211" i="3"/>
  <c r="J210" i="3"/>
  <c r="H210" i="3"/>
  <c r="N209" i="3"/>
  <c r="M209" i="3"/>
  <c r="L209" i="3"/>
  <c r="K209" i="3"/>
  <c r="I209" i="3"/>
  <c r="G209" i="3"/>
  <c r="F209" i="3"/>
  <c r="E209" i="3"/>
  <c r="J208" i="3"/>
  <c r="H208" i="3"/>
  <c r="H212" i="3" s="1"/>
  <c r="K206" i="3"/>
  <c r="L206" i="3" s="1"/>
  <c r="M206" i="3" s="1"/>
  <c r="N206" i="3" s="1"/>
  <c r="I206" i="3"/>
  <c r="G206" i="3"/>
  <c r="F206" i="3"/>
  <c r="E206" i="3"/>
  <c r="L205" i="3"/>
  <c r="K205" i="3"/>
  <c r="J205" i="3"/>
  <c r="H205" i="3"/>
  <c r="K203" i="3"/>
  <c r="L203" i="3" s="1"/>
  <c r="M203" i="3" s="1"/>
  <c r="N203" i="3" s="1"/>
  <c r="I203" i="3"/>
  <c r="G203" i="3"/>
  <c r="F203" i="3"/>
  <c r="E203" i="3"/>
  <c r="J202" i="3"/>
  <c r="K202" i="3" s="1"/>
  <c r="H202" i="3"/>
  <c r="I200" i="3"/>
  <c r="G200" i="3"/>
  <c r="L199" i="3"/>
  <c r="M199" i="3" s="1"/>
  <c r="N199" i="3" s="1"/>
  <c r="K199" i="3"/>
  <c r="I199" i="3"/>
  <c r="G199" i="3"/>
  <c r="F199" i="3"/>
  <c r="E199" i="3"/>
  <c r="K198" i="3"/>
  <c r="L198" i="3" s="1"/>
  <c r="J198" i="3"/>
  <c r="H198" i="3"/>
  <c r="L197" i="3"/>
  <c r="M197" i="3" s="1"/>
  <c r="N197" i="3" s="1"/>
  <c r="K197" i="3"/>
  <c r="I197" i="3"/>
  <c r="G197" i="3"/>
  <c r="F197" i="3"/>
  <c r="E197" i="3"/>
  <c r="J196" i="3"/>
  <c r="K196" i="3" s="1"/>
  <c r="L196" i="3" s="1"/>
  <c r="M196" i="3" s="1"/>
  <c r="N196" i="3" s="1"/>
  <c r="H196" i="3"/>
  <c r="K195" i="3"/>
  <c r="I195" i="3"/>
  <c r="G195" i="3"/>
  <c r="F195" i="3"/>
  <c r="E195" i="3"/>
  <c r="H194" i="3"/>
  <c r="L193" i="3"/>
  <c r="M193" i="3" s="1"/>
  <c r="N193" i="3" s="1"/>
  <c r="I193" i="3"/>
  <c r="J192" i="3"/>
  <c r="K192" i="3" s="1"/>
  <c r="L192" i="3" s="1"/>
  <c r="M192" i="3" s="1"/>
  <c r="N192" i="3" s="1"/>
  <c r="G192" i="3"/>
  <c r="F192" i="3"/>
  <c r="E192" i="3"/>
  <c r="D192" i="3"/>
  <c r="D200" i="3" s="1"/>
  <c r="H190" i="3"/>
  <c r="H188" i="3"/>
  <c r="H186" i="3"/>
  <c r="H184" i="3"/>
  <c r="H182" i="3"/>
  <c r="H180" i="3"/>
  <c r="H178" i="3"/>
  <c r="H192" i="3" s="1"/>
  <c r="L176" i="3"/>
  <c r="I176" i="3"/>
  <c r="G176" i="3"/>
  <c r="F176" i="3"/>
  <c r="E176" i="3"/>
  <c r="K175" i="3"/>
  <c r="H175" i="3"/>
  <c r="K174" i="3"/>
  <c r="K173" i="3" s="1"/>
  <c r="I174" i="3"/>
  <c r="G174" i="3"/>
  <c r="F174" i="3"/>
  <c r="E174" i="3"/>
  <c r="J173" i="3"/>
  <c r="H173" i="3"/>
  <c r="N172" i="3"/>
  <c r="M172" i="3"/>
  <c r="L172" i="3"/>
  <c r="K172" i="3"/>
  <c r="I172" i="3"/>
  <c r="G172" i="3"/>
  <c r="F172" i="3"/>
  <c r="E172" i="3"/>
  <c r="J171" i="3"/>
  <c r="K171" i="3" s="1"/>
  <c r="L171" i="3" s="1"/>
  <c r="M171" i="3" s="1"/>
  <c r="H171" i="3"/>
  <c r="H200" i="3" s="1"/>
  <c r="L170" i="3"/>
  <c r="M170" i="3" s="1"/>
  <c r="N170" i="3" s="1"/>
  <c r="K170" i="3"/>
  <c r="I170" i="3"/>
  <c r="G170" i="3"/>
  <c r="F170" i="3"/>
  <c r="E170" i="3"/>
  <c r="K169" i="3"/>
  <c r="H169" i="3"/>
  <c r="M168" i="3"/>
  <c r="N168" i="3" s="1"/>
  <c r="L168" i="3"/>
  <c r="K168" i="3"/>
  <c r="I168" i="3"/>
  <c r="G168" i="3"/>
  <c r="F168" i="3"/>
  <c r="E168" i="3"/>
  <c r="L167" i="3"/>
  <c r="K167" i="3"/>
  <c r="J167" i="3"/>
  <c r="H167" i="3"/>
  <c r="L165" i="3"/>
  <c r="M165" i="3" s="1"/>
  <c r="N165" i="3" s="1"/>
  <c r="K165" i="3"/>
  <c r="I165" i="3"/>
  <c r="G165" i="3"/>
  <c r="F165" i="3"/>
  <c r="E165" i="3"/>
  <c r="K164" i="3"/>
  <c r="L164" i="3" s="1"/>
  <c r="J164" i="3"/>
  <c r="H164" i="3"/>
  <c r="L163" i="3"/>
  <c r="M163" i="3" s="1"/>
  <c r="N163" i="3" s="1"/>
  <c r="K163" i="3"/>
  <c r="I163" i="3"/>
  <c r="G163" i="3"/>
  <c r="F163" i="3"/>
  <c r="E163" i="3"/>
  <c r="J162" i="3"/>
  <c r="K162" i="3" s="1"/>
  <c r="L162" i="3" s="1"/>
  <c r="M162" i="3" s="1"/>
  <c r="N162" i="3" s="1"/>
  <c r="H162" i="3"/>
  <c r="K161" i="3"/>
  <c r="L161" i="3" s="1"/>
  <c r="M161" i="3" s="1"/>
  <c r="N161" i="3" s="1"/>
  <c r="I161" i="3"/>
  <c r="G161" i="3"/>
  <c r="F161" i="3"/>
  <c r="E161" i="3"/>
  <c r="J160" i="3"/>
  <c r="K160" i="3" s="1"/>
  <c r="L160" i="3" s="1"/>
  <c r="M160" i="3" s="1"/>
  <c r="N160" i="3" s="1"/>
  <c r="H160" i="3"/>
  <c r="I158" i="3"/>
  <c r="G158" i="3"/>
  <c r="F158" i="3"/>
  <c r="E158" i="3"/>
  <c r="D158" i="3"/>
  <c r="L157" i="3"/>
  <c r="M157" i="3" s="1"/>
  <c r="N157" i="3" s="1"/>
  <c r="K157" i="3"/>
  <c r="K156" i="3" s="1"/>
  <c r="I157" i="3"/>
  <c r="G157" i="3"/>
  <c r="F157" i="3"/>
  <c r="E157" i="3"/>
  <c r="J156" i="3"/>
  <c r="L155" i="3"/>
  <c r="M155" i="3" s="1"/>
  <c r="N155" i="3" s="1"/>
  <c r="K155" i="3"/>
  <c r="I155" i="3"/>
  <c r="G155" i="3"/>
  <c r="F155" i="3"/>
  <c r="E155" i="3"/>
  <c r="J154" i="3"/>
  <c r="K154" i="3" s="1"/>
  <c r="H154" i="3"/>
  <c r="K153" i="3"/>
  <c r="L153" i="3" s="1"/>
  <c r="M153" i="3" s="1"/>
  <c r="N153" i="3" s="1"/>
  <c r="I153" i="3"/>
  <c r="G153" i="3"/>
  <c r="F153" i="3"/>
  <c r="E153" i="3"/>
  <c r="J152" i="3"/>
  <c r="J158" i="3" s="1"/>
  <c r="H152" i="3"/>
  <c r="H158" i="3" s="1"/>
  <c r="M150" i="3"/>
  <c r="N150" i="3" s="1"/>
  <c r="L150" i="3"/>
  <c r="K150" i="3"/>
  <c r="I150" i="3"/>
  <c r="G150" i="3"/>
  <c r="F150" i="3"/>
  <c r="E150" i="3"/>
  <c r="L149" i="3"/>
  <c r="M149" i="3" s="1"/>
  <c r="N149" i="3" s="1"/>
  <c r="K149" i="3"/>
  <c r="J149" i="3"/>
  <c r="H149" i="3"/>
  <c r="L148" i="3"/>
  <c r="M148" i="3" s="1"/>
  <c r="N148" i="3" s="1"/>
  <c r="K148" i="3"/>
  <c r="I148" i="3"/>
  <c r="G148" i="3"/>
  <c r="F148" i="3"/>
  <c r="E148" i="3"/>
  <c r="K147" i="3"/>
  <c r="L147" i="3" s="1"/>
  <c r="M147" i="3" s="1"/>
  <c r="N147" i="3" s="1"/>
  <c r="H147" i="3"/>
  <c r="K146" i="3"/>
  <c r="L146" i="3" s="1"/>
  <c r="M146" i="3" s="1"/>
  <c r="N146" i="3" s="1"/>
  <c r="I146" i="3"/>
  <c r="G146" i="3"/>
  <c r="F146" i="3"/>
  <c r="E146" i="3"/>
  <c r="H145" i="3"/>
  <c r="M144" i="3"/>
  <c r="N144" i="3" s="1"/>
  <c r="L144" i="3"/>
  <c r="K144" i="3"/>
  <c r="I144" i="3"/>
  <c r="G144" i="3"/>
  <c r="F144" i="3"/>
  <c r="E144" i="3"/>
  <c r="L143" i="3"/>
  <c r="M143" i="3" s="1"/>
  <c r="N143" i="3" s="1"/>
  <c r="K143" i="3"/>
  <c r="H143" i="3"/>
  <c r="K142" i="3"/>
  <c r="L142" i="3" s="1"/>
  <c r="M142" i="3" s="1"/>
  <c r="N142" i="3" s="1"/>
  <c r="I142" i="3"/>
  <c r="G142" i="3"/>
  <c r="F142" i="3"/>
  <c r="E142" i="3"/>
  <c r="J141" i="3"/>
  <c r="K141" i="3" s="1"/>
  <c r="H141" i="3"/>
  <c r="K140" i="3"/>
  <c r="K139" i="3" s="1"/>
  <c r="I140" i="3"/>
  <c r="G140" i="3"/>
  <c r="F140" i="3"/>
  <c r="E140" i="3"/>
  <c r="J139" i="3"/>
  <c r="H139" i="3"/>
  <c r="I137" i="3"/>
  <c r="G137" i="3"/>
  <c r="F137" i="3"/>
  <c r="E137" i="3"/>
  <c r="D137" i="3"/>
  <c r="L136" i="3"/>
  <c r="M136" i="3" s="1"/>
  <c r="N136" i="3" s="1"/>
  <c r="K136" i="3"/>
  <c r="I136" i="3"/>
  <c r="G136" i="3"/>
  <c r="F136" i="3"/>
  <c r="E136" i="3"/>
  <c r="J135" i="3"/>
  <c r="K135" i="3" s="1"/>
  <c r="L135" i="3" s="1"/>
  <c r="M135" i="3" s="1"/>
  <c r="N135" i="3" s="1"/>
  <c r="H135" i="3"/>
  <c r="K134" i="3"/>
  <c r="L134" i="3" s="1"/>
  <c r="M134" i="3" s="1"/>
  <c r="N134" i="3" s="1"/>
  <c r="I134" i="3"/>
  <c r="G134" i="3"/>
  <c r="F134" i="3"/>
  <c r="E134" i="3"/>
  <c r="J133" i="3"/>
  <c r="H133" i="3"/>
  <c r="L132" i="3"/>
  <c r="M132" i="3" s="1"/>
  <c r="N132" i="3" s="1"/>
  <c r="K132" i="3"/>
  <c r="K131" i="3" s="1"/>
  <c r="I132" i="3"/>
  <c r="G132" i="3"/>
  <c r="F132" i="3"/>
  <c r="E132" i="3"/>
  <c r="L130" i="3"/>
  <c r="M130" i="3" s="1"/>
  <c r="N130" i="3" s="1"/>
  <c r="K130" i="3"/>
  <c r="I130" i="3"/>
  <c r="G130" i="3"/>
  <c r="F130" i="3"/>
  <c r="E130" i="3"/>
  <c r="J129" i="3"/>
  <c r="K129" i="3" s="1"/>
  <c r="M128" i="3"/>
  <c r="N128" i="3" s="1"/>
  <c r="L128" i="3"/>
  <c r="K128" i="3"/>
  <c r="I128" i="3"/>
  <c r="G128" i="3"/>
  <c r="F128" i="3"/>
  <c r="E128" i="3"/>
  <c r="J127" i="3"/>
  <c r="K127" i="3" s="1"/>
  <c r="H127" i="3"/>
  <c r="H137" i="3" s="1"/>
  <c r="I125" i="3"/>
  <c r="G125" i="3"/>
  <c r="F125" i="3"/>
  <c r="E125" i="3"/>
  <c r="D125" i="3"/>
  <c r="K124" i="3"/>
  <c r="L124" i="3" s="1"/>
  <c r="M124" i="3" s="1"/>
  <c r="N124" i="3" s="1"/>
  <c r="I124" i="3"/>
  <c r="G124" i="3"/>
  <c r="F124" i="3"/>
  <c r="E124" i="3"/>
  <c r="J123" i="3"/>
  <c r="K123" i="3" s="1"/>
  <c r="L123" i="3" s="1"/>
  <c r="M123" i="3" s="1"/>
  <c r="L122" i="3"/>
  <c r="M122" i="3" s="1"/>
  <c r="N122" i="3" s="1"/>
  <c r="K122" i="3"/>
  <c r="I122" i="3"/>
  <c r="G122" i="3"/>
  <c r="F122" i="3"/>
  <c r="E122" i="3"/>
  <c r="L121" i="3"/>
  <c r="M121" i="3" s="1"/>
  <c r="N121" i="3" s="1"/>
  <c r="K121" i="3"/>
  <c r="H121" i="3"/>
  <c r="M120" i="3"/>
  <c r="N120" i="3" s="1"/>
  <c r="L120" i="3"/>
  <c r="K120" i="3"/>
  <c r="I120" i="3"/>
  <c r="G120" i="3"/>
  <c r="F120" i="3"/>
  <c r="E120" i="3"/>
  <c r="L119" i="3"/>
  <c r="M119" i="3" s="1"/>
  <c r="N119" i="3" s="1"/>
  <c r="K119" i="3"/>
  <c r="J119" i="3"/>
  <c r="H119" i="3"/>
  <c r="L118" i="3"/>
  <c r="M118" i="3" s="1"/>
  <c r="N118" i="3" s="1"/>
  <c r="K118" i="3"/>
  <c r="I118" i="3"/>
  <c r="G118" i="3"/>
  <c r="F118" i="3"/>
  <c r="E118" i="3"/>
  <c r="K117" i="3"/>
  <c r="L117" i="3" s="1"/>
  <c r="J117" i="3"/>
  <c r="H117" i="3"/>
  <c r="H125" i="3" s="1"/>
  <c r="L115" i="3"/>
  <c r="M115" i="3" s="1"/>
  <c r="N115" i="3" s="1"/>
  <c r="K115" i="3"/>
  <c r="I115" i="3"/>
  <c r="G115" i="3"/>
  <c r="F115" i="3"/>
  <c r="E115" i="3"/>
  <c r="J114" i="3"/>
  <c r="K114" i="3" s="1"/>
  <c r="L114" i="3" s="1"/>
  <c r="M114" i="3" s="1"/>
  <c r="N114" i="3" s="1"/>
  <c r="I112" i="3"/>
  <c r="G112" i="3"/>
  <c r="F112" i="3"/>
  <c r="E112" i="3"/>
  <c r="D112" i="3"/>
  <c r="L111" i="3"/>
  <c r="M111" i="3" s="1"/>
  <c r="N111" i="3" s="1"/>
  <c r="K111" i="3"/>
  <c r="K110" i="3" s="1"/>
  <c r="L110" i="3" s="1"/>
  <c r="M110" i="3" s="1"/>
  <c r="N110" i="3" s="1"/>
  <c r="I111" i="3"/>
  <c r="G111" i="3"/>
  <c r="F111" i="3"/>
  <c r="E111" i="3"/>
  <c r="J110" i="3"/>
  <c r="K109" i="3"/>
  <c r="K108" i="3" s="1"/>
  <c r="I109" i="3"/>
  <c r="G109" i="3"/>
  <c r="F109" i="3"/>
  <c r="E109" i="3"/>
  <c r="J108" i="3"/>
  <c r="H108" i="3"/>
  <c r="K107" i="3"/>
  <c r="K106" i="3" s="1"/>
  <c r="I107" i="3"/>
  <c r="G107" i="3"/>
  <c r="F107" i="3"/>
  <c r="E107" i="3"/>
  <c r="J106" i="3"/>
  <c r="H106" i="3"/>
  <c r="N105" i="3"/>
  <c r="M105" i="3"/>
  <c r="L105" i="3"/>
  <c r="K105" i="3"/>
  <c r="I105" i="3"/>
  <c r="G105" i="3"/>
  <c r="F105" i="3"/>
  <c r="E105" i="3"/>
  <c r="J104" i="3"/>
  <c r="K104" i="3" s="1"/>
  <c r="L104" i="3" s="1"/>
  <c r="M104" i="3" s="1"/>
  <c r="N104" i="3" s="1"/>
  <c r="N103" i="3"/>
  <c r="K103" i="3"/>
  <c r="L103" i="3" s="1"/>
  <c r="M103" i="3" s="1"/>
  <c r="I103" i="3"/>
  <c r="G103" i="3"/>
  <c r="F103" i="3"/>
  <c r="E103" i="3"/>
  <c r="K102" i="3"/>
  <c r="L102" i="3" s="1"/>
  <c r="M102" i="3" s="1"/>
  <c r="J102" i="3"/>
  <c r="H102" i="3"/>
  <c r="M101" i="3"/>
  <c r="N101" i="3" s="1"/>
  <c r="L101" i="3"/>
  <c r="K101" i="3"/>
  <c r="I101" i="3"/>
  <c r="G101" i="3"/>
  <c r="F101" i="3"/>
  <c r="E101" i="3"/>
  <c r="L100" i="3"/>
  <c r="K100" i="3"/>
  <c r="H100" i="3"/>
  <c r="H112" i="3" s="1"/>
  <c r="I98" i="3"/>
  <c r="G98" i="3"/>
  <c r="F98" i="3"/>
  <c r="E98" i="3"/>
  <c r="D98" i="3"/>
  <c r="M97" i="3"/>
  <c r="N97" i="3" s="1"/>
  <c r="L97" i="3"/>
  <c r="K97" i="3"/>
  <c r="I97" i="3"/>
  <c r="G97" i="3"/>
  <c r="F97" i="3"/>
  <c r="E97" i="3"/>
  <c r="M96" i="3"/>
  <c r="N96" i="3" s="1"/>
  <c r="L96" i="3"/>
  <c r="K96" i="3"/>
  <c r="J96" i="3"/>
  <c r="J98" i="3" s="1"/>
  <c r="K95" i="3"/>
  <c r="I95" i="3"/>
  <c r="G95" i="3"/>
  <c r="F95" i="3"/>
  <c r="E95" i="3"/>
  <c r="H94" i="3"/>
  <c r="L93" i="3"/>
  <c r="M93" i="3" s="1"/>
  <c r="N93" i="3" s="1"/>
  <c r="K93" i="3"/>
  <c r="I93" i="3"/>
  <c r="G93" i="3"/>
  <c r="F93" i="3"/>
  <c r="E93" i="3"/>
  <c r="K92" i="3"/>
  <c r="H92" i="3"/>
  <c r="H98" i="3" s="1"/>
  <c r="I90" i="3"/>
  <c r="H90" i="3"/>
  <c r="G90" i="3"/>
  <c r="G279" i="3" s="1"/>
  <c r="F90" i="3"/>
  <c r="F279" i="3" s="1"/>
  <c r="E90" i="3"/>
  <c r="D90" i="3"/>
  <c r="L89" i="3"/>
  <c r="M89" i="3" s="1"/>
  <c r="N89" i="3" s="1"/>
  <c r="K89" i="3"/>
  <c r="I89" i="3"/>
  <c r="G89" i="3"/>
  <c r="F89" i="3"/>
  <c r="E89" i="3"/>
  <c r="K88" i="3"/>
  <c r="J88" i="3"/>
  <c r="H88" i="3"/>
  <c r="L87" i="3"/>
  <c r="M87" i="3" s="1"/>
  <c r="N87" i="3" s="1"/>
  <c r="K87" i="3"/>
  <c r="I87" i="3"/>
  <c r="G87" i="3"/>
  <c r="F87" i="3"/>
  <c r="E87" i="3"/>
  <c r="J86" i="3"/>
  <c r="K86" i="3" s="1"/>
  <c r="L86" i="3" s="1"/>
  <c r="H86" i="3"/>
  <c r="K85" i="3"/>
  <c r="L85" i="3" s="1"/>
  <c r="M85" i="3" s="1"/>
  <c r="N85" i="3" s="1"/>
  <c r="I85" i="3"/>
  <c r="G85" i="3"/>
  <c r="F85" i="3"/>
  <c r="E85" i="3"/>
  <c r="J84" i="3"/>
  <c r="H84" i="3"/>
  <c r="M82" i="3"/>
  <c r="N82" i="3" s="1"/>
  <c r="L82" i="3"/>
  <c r="K82" i="3"/>
  <c r="K81" i="3" s="1"/>
  <c r="L81" i="3" s="1"/>
  <c r="I82" i="3"/>
  <c r="G82" i="3"/>
  <c r="F82" i="3"/>
  <c r="E82" i="3"/>
  <c r="H81" i="3"/>
  <c r="N80" i="3"/>
  <c r="M80" i="3"/>
  <c r="L80" i="3"/>
  <c r="K80" i="3"/>
  <c r="I80" i="3"/>
  <c r="G80" i="3"/>
  <c r="F80" i="3"/>
  <c r="E80" i="3"/>
  <c r="J79" i="3"/>
  <c r="K79" i="3" s="1"/>
  <c r="L79" i="3" s="1"/>
  <c r="M79" i="3" s="1"/>
  <c r="H79" i="3"/>
  <c r="L78" i="3"/>
  <c r="M78" i="3" s="1"/>
  <c r="N78" i="3" s="1"/>
  <c r="K78" i="3"/>
  <c r="I78" i="3"/>
  <c r="G78" i="3"/>
  <c r="F78" i="3"/>
  <c r="E78" i="3"/>
  <c r="K77" i="3"/>
  <c r="L77" i="3" s="1"/>
  <c r="M77" i="3" s="1"/>
  <c r="N77" i="3" s="1"/>
  <c r="H77" i="3"/>
  <c r="M76" i="3"/>
  <c r="N76" i="3" s="1"/>
  <c r="L76" i="3"/>
  <c r="K76" i="3"/>
  <c r="I76" i="3"/>
  <c r="G76" i="3"/>
  <c r="F76" i="3"/>
  <c r="E76" i="3"/>
  <c r="L75" i="3"/>
  <c r="M75" i="3" s="1"/>
  <c r="N75" i="3" s="1"/>
  <c r="K75" i="3"/>
  <c r="H75" i="3"/>
  <c r="K74" i="3"/>
  <c r="L74" i="3" s="1"/>
  <c r="M74" i="3" s="1"/>
  <c r="N74" i="3" s="1"/>
  <c r="I74" i="3"/>
  <c r="G74" i="3"/>
  <c r="F74" i="3"/>
  <c r="E74" i="3"/>
  <c r="J73" i="3"/>
  <c r="H73" i="3"/>
  <c r="K72" i="3"/>
  <c r="K71" i="3" s="1"/>
  <c r="I72" i="3"/>
  <c r="G72" i="3"/>
  <c r="F72" i="3"/>
  <c r="E72" i="3"/>
  <c r="J71" i="3"/>
  <c r="H71" i="3"/>
  <c r="K70" i="3"/>
  <c r="L70" i="3" s="1"/>
  <c r="M70" i="3" s="1"/>
  <c r="N70" i="3" s="1"/>
  <c r="I70" i="3"/>
  <c r="G70" i="3"/>
  <c r="F70" i="3"/>
  <c r="E70" i="3"/>
  <c r="K69" i="3"/>
  <c r="J69" i="3"/>
  <c r="H69" i="3"/>
  <c r="E66" i="3"/>
  <c r="K65" i="3"/>
  <c r="I65" i="3"/>
  <c r="G65" i="3"/>
  <c r="F65" i="3"/>
  <c r="E65" i="3"/>
  <c r="H64" i="3"/>
  <c r="K63" i="3"/>
  <c r="K62" i="3" s="1"/>
  <c r="I63" i="3"/>
  <c r="G63" i="3"/>
  <c r="F63" i="3"/>
  <c r="E63" i="3"/>
  <c r="J62" i="3"/>
  <c r="H62" i="3"/>
  <c r="M61" i="3"/>
  <c r="N61" i="3" s="1"/>
  <c r="L61" i="3"/>
  <c r="K61" i="3"/>
  <c r="I61" i="3"/>
  <c r="G61" i="3"/>
  <c r="F61" i="3"/>
  <c r="E61" i="3"/>
  <c r="J60" i="3"/>
  <c r="K60" i="3" s="1"/>
  <c r="L60" i="3" s="1"/>
  <c r="H60" i="3"/>
  <c r="L59" i="3"/>
  <c r="M59" i="3" s="1"/>
  <c r="N59" i="3" s="1"/>
  <c r="K59" i="3"/>
  <c r="I59" i="3"/>
  <c r="G59" i="3"/>
  <c r="F59" i="3"/>
  <c r="E59" i="3"/>
  <c r="L58" i="3"/>
  <c r="K58" i="3"/>
  <c r="J58" i="3"/>
  <c r="H58" i="3"/>
  <c r="I56" i="3"/>
  <c r="I66" i="3" s="1"/>
  <c r="G56" i="3"/>
  <c r="G66" i="3" s="1"/>
  <c r="G281" i="3" s="1"/>
  <c r="F56" i="3"/>
  <c r="F66" i="3" s="1"/>
  <c r="E56" i="3"/>
  <c r="D56" i="3"/>
  <c r="D66" i="3" s="1"/>
  <c r="L55" i="3"/>
  <c r="M55" i="3" s="1"/>
  <c r="N55" i="3" s="1"/>
  <c r="K55" i="3"/>
  <c r="J54" i="3"/>
  <c r="K54" i="3" s="1"/>
  <c r="L54" i="3" s="1"/>
  <c r="M54" i="3" s="1"/>
  <c r="N54" i="3" s="1"/>
  <c r="H54" i="3"/>
  <c r="K52" i="3"/>
  <c r="L52" i="3" s="1"/>
  <c r="M52" i="3" s="1"/>
  <c r="N52" i="3" s="1"/>
  <c r="L50" i="3"/>
  <c r="M50" i="3" s="1"/>
  <c r="N50" i="3" s="1"/>
  <c r="I50" i="3"/>
  <c r="G50" i="3"/>
  <c r="F50" i="3"/>
  <c r="E50" i="3"/>
  <c r="J49" i="3"/>
  <c r="K49" i="3" s="1"/>
  <c r="I49" i="3"/>
  <c r="H49" i="3"/>
  <c r="M48" i="3"/>
  <c r="N48" i="3" s="1"/>
  <c r="K48" i="3"/>
  <c r="L48" i="3" s="1"/>
  <c r="J47" i="3"/>
  <c r="K47" i="3" s="1"/>
  <c r="L46" i="3"/>
  <c r="M46" i="3" s="1"/>
  <c r="N46" i="3" s="1"/>
  <c r="K46" i="3"/>
  <c r="J45" i="3"/>
  <c r="K45" i="3" s="1"/>
  <c r="L45" i="3" s="1"/>
  <c r="M45" i="3" s="1"/>
  <c r="N45" i="3" s="1"/>
  <c r="L44" i="3"/>
  <c r="M44" i="3" s="1"/>
  <c r="N44" i="3" s="1"/>
  <c r="K44" i="3"/>
  <c r="M43" i="3"/>
  <c r="N43" i="3" s="1"/>
  <c r="K43" i="3"/>
  <c r="L43" i="3" s="1"/>
  <c r="J43" i="3"/>
  <c r="H43" i="3"/>
  <c r="N42" i="3"/>
  <c r="M42" i="3"/>
  <c r="L42" i="3"/>
  <c r="K42" i="3"/>
  <c r="K41" i="3"/>
  <c r="L41" i="3" s="1"/>
  <c r="M41" i="3" s="1"/>
  <c r="J41" i="3"/>
  <c r="H41" i="3"/>
  <c r="L40" i="3"/>
  <c r="M40" i="3" s="1"/>
  <c r="N40" i="3" s="1"/>
  <c r="K40" i="3"/>
  <c r="K39" i="3" s="1"/>
  <c r="J39" i="3"/>
  <c r="H39" i="3"/>
  <c r="M38" i="3"/>
  <c r="N38" i="3" s="1"/>
  <c r="K38" i="3"/>
  <c r="L38" i="3" s="1"/>
  <c r="J37" i="3"/>
  <c r="K37" i="3" s="1"/>
  <c r="H37" i="3"/>
  <c r="M36" i="3"/>
  <c r="N36" i="3" s="1"/>
  <c r="K36" i="3"/>
  <c r="L36" i="3" s="1"/>
  <c r="L35" i="3"/>
  <c r="M35" i="3" s="1"/>
  <c r="N35" i="3" s="1"/>
  <c r="K35" i="3"/>
  <c r="H35" i="3"/>
  <c r="M34" i="3"/>
  <c r="N34" i="3" s="1"/>
  <c r="L34" i="3"/>
  <c r="K34" i="3"/>
  <c r="J33" i="3"/>
  <c r="H33" i="3"/>
  <c r="N31" i="3"/>
  <c r="K31" i="3"/>
  <c r="L31" i="3" s="1"/>
  <c r="M31" i="3" s="1"/>
  <c r="I31" i="3"/>
  <c r="G31" i="3"/>
  <c r="F31" i="3"/>
  <c r="E31" i="3"/>
  <c r="N30" i="3"/>
  <c r="K30" i="3"/>
  <c r="L30" i="3" s="1"/>
  <c r="M30" i="3" s="1"/>
  <c r="J30" i="3"/>
  <c r="H30" i="3"/>
  <c r="L29" i="3"/>
  <c r="M29" i="3" s="1"/>
  <c r="N29" i="3" s="1"/>
  <c r="K29" i="3"/>
  <c r="I29" i="3"/>
  <c r="G29" i="3"/>
  <c r="F29" i="3"/>
  <c r="E29" i="3"/>
  <c r="L28" i="3"/>
  <c r="M28" i="3" s="1"/>
  <c r="N28" i="3" s="1"/>
  <c r="K28" i="3"/>
  <c r="J28" i="3"/>
  <c r="K27" i="3"/>
  <c r="L27" i="3" s="1"/>
  <c r="M27" i="3" s="1"/>
  <c r="N27" i="3" s="1"/>
  <c r="I27" i="3"/>
  <c r="G27" i="3"/>
  <c r="F27" i="3"/>
  <c r="E27" i="3"/>
  <c r="M26" i="3"/>
  <c r="N26" i="3" s="1"/>
  <c r="J26" i="3"/>
  <c r="K26" i="3" s="1"/>
  <c r="L26" i="3" s="1"/>
  <c r="H26" i="3"/>
  <c r="K25" i="3"/>
  <c r="I25" i="3"/>
  <c r="G25" i="3"/>
  <c r="F25" i="3"/>
  <c r="E25" i="3"/>
  <c r="J24" i="3"/>
  <c r="H24" i="3"/>
  <c r="K23" i="3"/>
  <c r="L23" i="3" s="1"/>
  <c r="M23" i="3" s="1"/>
  <c r="N23" i="3" s="1"/>
  <c r="I23" i="3"/>
  <c r="G23" i="3"/>
  <c r="F23" i="3"/>
  <c r="E23" i="3"/>
  <c r="K22" i="3"/>
  <c r="J22" i="3"/>
  <c r="H22" i="3"/>
  <c r="K21" i="3"/>
  <c r="L21" i="3" s="1"/>
  <c r="M21" i="3" s="1"/>
  <c r="N21" i="3" s="1"/>
  <c r="I21" i="3"/>
  <c r="G21" i="3"/>
  <c r="F21" i="3"/>
  <c r="E21" i="3"/>
  <c r="K20" i="3"/>
  <c r="J20" i="3"/>
  <c r="H20" i="3"/>
  <c r="M19" i="3"/>
  <c r="N19" i="3" s="1"/>
  <c r="L19" i="3"/>
  <c r="K19" i="3"/>
  <c r="I19" i="3"/>
  <c r="G19" i="3"/>
  <c r="F19" i="3"/>
  <c r="E19" i="3"/>
  <c r="K18" i="3"/>
  <c r="L18" i="3" s="1"/>
  <c r="M18" i="3" s="1"/>
  <c r="H18" i="3"/>
  <c r="N17" i="3"/>
  <c r="K17" i="3"/>
  <c r="L17" i="3" s="1"/>
  <c r="M17" i="3" s="1"/>
  <c r="I17" i="3"/>
  <c r="G17" i="3"/>
  <c r="F17" i="3"/>
  <c r="E17" i="3"/>
  <c r="K16" i="3"/>
  <c r="L16" i="3" s="1"/>
  <c r="M16" i="3" s="1"/>
  <c r="N16" i="3" s="1"/>
  <c r="J16" i="3"/>
  <c r="K15" i="3"/>
  <c r="L15" i="3" s="1"/>
  <c r="M15" i="3" s="1"/>
  <c r="N15" i="3" s="1"/>
  <c r="I15" i="3"/>
  <c r="G15" i="3"/>
  <c r="F15" i="3"/>
  <c r="E15" i="3"/>
  <c r="L14" i="3"/>
  <c r="M14" i="3" s="1"/>
  <c r="N14" i="3" s="1"/>
  <c r="K14" i="3"/>
  <c r="H14" i="3"/>
  <c r="L13" i="3"/>
  <c r="M13" i="3" s="1"/>
  <c r="N13" i="3" s="1"/>
  <c r="K13" i="3"/>
  <c r="I13" i="3"/>
  <c r="G13" i="3"/>
  <c r="F13" i="3"/>
  <c r="E13" i="3"/>
  <c r="M12" i="3"/>
  <c r="N12" i="3" s="1"/>
  <c r="L12" i="3"/>
  <c r="K12" i="3"/>
  <c r="J12" i="3"/>
  <c r="H12" i="3"/>
  <c r="L11" i="3"/>
  <c r="M11" i="3" s="1"/>
  <c r="N11" i="3" s="1"/>
  <c r="K11" i="3"/>
  <c r="I11" i="3"/>
  <c r="G11" i="3"/>
  <c r="F11" i="3"/>
  <c r="E11" i="3"/>
  <c r="K10" i="3"/>
  <c r="L10" i="3" s="1"/>
  <c r="M10" i="3" s="1"/>
  <c r="N10" i="3" s="1"/>
  <c r="H10" i="3"/>
  <c r="K9" i="3"/>
  <c r="I9" i="3"/>
  <c r="G9" i="3"/>
  <c r="F9" i="3"/>
  <c r="E9" i="3"/>
  <c r="J8" i="3"/>
  <c r="H8" i="3"/>
  <c r="I5" i="3"/>
  <c r="J5" i="3" s="1"/>
  <c r="J26" i="2"/>
  <c r="D26" i="2"/>
  <c r="C26" i="2"/>
  <c r="E26" i="2" s="1"/>
  <c r="J25" i="2"/>
  <c r="D25" i="2"/>
  <c r="C25" i="2"/>
  <c r="J24" i="2"/>
  <c r="D24" i="2"/>
  <c r="C24" i="2"/>
  <c r="E24" i="2" s="1"/>
  <c r="J23" i="2"/>
  <c r="E23" i="2"/>
  <c r="D23" i="2"/>
  <c r="C23" i="2"/>
  <c r="J22" i="2"/>
  <c r="D22" i="2"/>
  <c r="C22" i="2"/>
  <c r="J21" i="2"/>
  <c r="D21" i="2"/>
  <c r="C21" i="2"/>
  <c r="E21" i="2" s="1"/>
  <c r="J20" i="2"/>
  <c r="E20" i="2"/>
  <c r="D20" i="2"/>
  <c r="C20" i="2"/>
  <c r="J19" i="2"/>
  <c r="D19" i="2"/>
  <c r="C19" i="2"/>
  <c r="E19" i="2" s="1"/>
  <c r="J18" i="2"/>
  <c r="D18" i="2"/>
  <c r="C18" i="2"/>
  <c r="E18" i="2" s="1"/>
  <c r="J17" i="2"/>
  <c r="E17" i="2"/>
  <c r="D17" i="2"/>
  <c r="C17" i="2"/>
  <c r="J16" i="2"/>
  <c r="D16" i="2"/>
  <c r="C16" i="2"/>
  <c r="E16" i="2" s="1"/>
  <c r="J15" i="2"/>
  <c r="D15" i="2"/>
  <c r="C15" i="2"/>
  <c r="E15" i="2" s="1"/>
  <c r="J14" i="2"/>
  <c r="D14" i="2"/>
  <c r="C14" i="2"/>
  <c r="E14" i="2" s="1"/>
  <c r="J13" i="2"/>
  <c r="D13" i="2"/>
  <c r="E13" i="2" s="1"/>
  <c r="C13" i="2"/>
  <c r="O12" i="2"/>
  <c r="J12" i="2"/>
  <c r="J8" i="2" s="1"/>
  <c r="D12" i="2"/>
  <c r="C12" i="2"/>
  <c r="E12" i="2" s="1"/>
  <c r="O11" i="2"/>
  <c r="K11" i="2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J11" i="2"/>
  <c r="F11" i="2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D11" i="2"/>
  <c r="D8" i="2" s="1"/>
  <c r="C11" i="2"/>
  <c r="P10" i="2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O10" i="2"/>
  <c r="K10" i="2"/>
  <c r="J10" i="2"/>
  <c r="F10" i="2"/>
  <c r="E10" i="2"/>
  <c r="D10" i="2"/>
  <c r="C10" i="2"/>
  <c r="C8" i="2" s="1"/>
  <c r="B10" i="2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O9" i="2"/>
  <c r="O8" i="2" s="1"/>
  <c r="J9" i="2"/>
  <c r="D9" i="2"/>
  <c r="C9" i="2"/>
  <c r="E9" i="2" s="1"/>
  <c r="S8" i="2"/>
  <c r="R8" i="2"/>
  <c r="Q8" i="2"/>
  <c r="N8" i="2"/>
  <c r="M8" i="2"/>
  <c r="I8" i="2"/>
  <c r="H8" i="2"/>
  <c r="C15" i="1"/>
  <c r="C16" i="1" s="1"/>
  <c r="B15" i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E6" i="1"/>
  <c r="D14" i="1" s="1"/>
  <c r="E14" i="1" l="1"/>
  <c r="F14" i="1" s="1"/>
  <c r="N18" i="3"/>
  <c r="C17" i="1"/>
  <c r="E16" i="1"/>
  <c r="D16" i="1"/>
  <c r="J260" i="3"/>
  <c r="K5" i="3"/>
  <c r="J259" i="3"/>
  <c r="N123" i="3"/>
  <c r="E11" i="2"/>
  <c r="E8" i="2" s="1"/>
  <c r="L20" i="3"/>
  <c r="M20" i="3" s="1"/>
  <c r="N20" i="3" s="1"/>
  <c r="D279" i="3"/>
  <c r="D281" i="3" s="1"/>
  <c r="J112" i="3"/>
  <c r="F200" i="3"/>
  <c r="F193" i="3"/>
  <c r="L254" i="3"/>
  <c r="M255" i="3"/>
  <c r="N255" i="3" s="1"/>
  <c r="K94" i="3"/>
  <c r="L95" i="3"/>
  <c r="M95" i="3" s="1"/>
  <c r="N95" i="3" s="1"/>
  <c r="M60" i="3"/>
  <c r="N60" i="3" s="1"/>
  <c r="K64" i="3"/>
  <c r="L65" i="3"/>
  <c r="M65" i="3" s="1"/>
  <c r="N65" i="3" s="1"/>
  <c r="E279" i="3"/>
  <c r="J137" i="3"/>
  <c r="G193" i="3"/>
  <c r="L216" i="3"/>
  <c r="M216" i="3" s="1"/>
  <c r="N216" i="3" s="1"/>
  <c r="M277" i="3"/>
  <c r="N277" i="3" s="1"/>
  <c r="E200" i="3"/>
  <c r="E193" i="3"/>
  <c r="D15" i="1"/>
  <c r="E15" i="1"/>
  <c r="E25" i="2"/>
  <c r="H66" i="3"/>
  <c r="L39" i="3"/>
  <c r="M39" i="3" s="1"/>
  <c r="N39" i="3" s="1"/>
  <c r="E281" i="3"/>
  <c r="L129" i="3"/>
  <c r="M129" i="3" s="1"/>
  <c r="N129" i="3" s="1"/>
  <c r="L131" i="3"/>
  <c r="M131" i="3" s="1"/>
  <c r="N131" i="3" s="1"/>
  <c r="L175" i="3"/>
  <c r="M176" i="3"/>
  <c r="N176" i="3" s="1"/>
  <c r="K24" i="3"/>
  <c r="L25" i="3"/>
  <c r="M25" i="3" s="1"/>
  <c r="N25" i="3" s="1"/>
  <c r="N171" i="3"/>
  <c r="J212" i="3"/>
  <c r="J213" i="3" s="1"/>
  <c r="K208" i="3"/>
  <c r="L88" i="3"/>
  <c r="M88" i="3" s="1"/>
  <c r="N88" i="3" s="1"/>
  <c r="L107" i="3"/>
  <c r="M107" i="3" s="1"/>
  <c r="N107" i="3" s="1"/>
  <c r="N79" i="3"/>
  <c r="L49" i="3"/>
  <c r="M49" i="3" s="1"/>
  <c r="N49" i="3" s="1"/>
  <c r="M58" i="3"/>
  <c r="N58" i="3" s="1"/>
  <c r="H279" i="3"/>
  <c r="I279" i="3"/>
  <c r="I281" i="3" s="1"/>
  <c r="K112" i="3"/>
  <c r="N102" i="3"/>
  <c r="L127" i="3"/>
  <c r="H213" i="3"/>
  <c r="L266" i="3"/>
  <c r="M266" i="3" s="1"/>
  <c r="N266" i="3" s="1"/>
  <c r="L106" i="3"/>
  <c r="M106" i="3" s="1"/>
  <c r="N106" i="3" s="1"/>
  <c r="M230" i="3"/>
  <c r="N230" i="3" s="1"/>
  <c r="H56" i="3"/>
  <c r="N41" i="3"/>
  <c r="L63" i="3"/>
  <c r="M63" i="3" s="1"/>
  <c r="N63" i="3" s="1"/>
  <c r="M81" i="3"/>
  <c r="N81" i="3" s="1"/>
  <c r="M86" i="3"/>
  <c r="N86" i="3" s="1"/>
  <c r="K133" i="3"/>
  <c r="L133" i="3" s="1"/>
  <c r="M133" i="3" s="1"/>
  <c r="N133" i="3" s="1"/>
  <c r="L154" i="3"/>
  <c r="M154" i="3" s="1"/>
  <c r="N154" i="3" s="1"/>
  <c r="J200" i="3"/>
  <c r="K252" i="3"/>
  <c r="L228" i="3"/>
  <c r="E22" i="2"/>
  <c r="J56" i="3"/>
  <c r="J66" i="3" s="1"/>
  <c r="J281" i="3" s="1"/>
  <c r="L37" i="3"/>
  <c r="M37" i="3" s="1"/>
  <c r="N37" i="3" s="1"/>
  <c r="L69" i="3"/>
  <c r="L71" i="3"/>
  <c r="M71" i="3" s="1"/>
  <c r="N71" i="3" s="1"/>
  <c r="M100" i="3"/>
  <c r="L156" i="3"/>
  <c r="M156" i="3" s="1"/>
  <c r="N156" i="3" s="1"/>
  <c r="L169" i="3"/>
  <c r="M169" i="3" s="1"/>
  <c r="N169" i="3" s="1"/>
  <c r="L174" i="3"/>
  <c r="M174" i="3" s="1"/>
  <c r="N174" i="3" s="1"/>
  <c r="L211" i="3"/>
  <c r="M211" i="3" s="1"/>
  <c r="N211" i="3" s="1"/>
  <c r="M234" i="3"/>
  <c r="N234" i="3" s="1"/>
  <c r="L268" i="3"/>
  <c r="M268" i="3" s="1"/>
  <c r="N268" i="3" s="1"/>
  <c r="K8" i="3"/>
  <c r="L9" i="3"/>
  <c r="M9" i="3" s="1"/>
  <c r="N9" i="3" s="1"/>
  <c r="L92" i="3"/>
  <c r="M205" i="3"/>
  <c r="L242" i="3"/>
  <c r="M242" i="3" s="1"/>
  <c r="N242" i="3" s="1"/>
  <c r="J125" i="3"/>
  <c r="J279" i="3" s="1"/>
  <c r="M164" i="3"/>
  <c r="N164" i="3" s="1"/>
  <c r="M167" i="3"/>
  <c r="M198" i="3"/>
  <c r="N198" i="3" s="1"/>
  <c r="L202" i="3"/>
  <c r="M202" i="3" s="1"/>
  <c r="N202" i="3" s="1"/>
  <c r="M219" i="3"/>
  <c r="N219" i="3" s="1"/>
  <c r="L244" i="3"/>
  <c r="M244" i="3" s="1"/>
  <c r="N244" i="3" s="1"/>
  <c r="K276" i="3"/>
  <c r="L22" i="3"/>
  <c r="M22" i="3" s="1"/>
  <c r="N22" i="3" s="1"/>
  <c r="L47" i="3"/>
  <c r="M47" i="3" s="1"/>
  <c r="N47" i="3" s="1"/>
  <c r="F281" i="3"/>
  <c r="K73" i="3"/>
  <c r="L73" i="3" s="1"/>
  <c r="M73" i="3" s="1"/>
  <c r="N73" i="3" s="1"/>
  <c r="K84" i="3"/>
  <c r="M117" i="3"/>
  <c r="L125" i="3"/>
  <c r="L141" i="3"/>
  <c r="M141" i="3" s="1"/>
  <c r="N141" i="3" s="1"/>
  <c r="K152" i="3"/>
  <c r="K194" i="3"/>
  <c r="L194" i="3" s="1"/>
  <c r="M194" i="3" s="1"/>
  <c r="N194" i="3" s="1"/>
  <c r="L195" i="3"/>
  <c r="M195" i="3" s="1"/>
  <c r="N195" i="3" s="1"/>
  <c r="M223" i="3"/>
  <c r="N223" i="3" s="1"/>
  <c r="L245" i="3"/>
  <c r="M245" i="3" s="1"/>
  <c r="N245" i="3" s="1"/>
  <c r="L265" i="3"/>
  <c r="M265" i="3" s="1"/>
  <c r="N265" i="3" s="1"/>
  <c r="L274" i="3"/>
  <c r="M274" i="3" s="1"/>
  <c r="N274" i="3" s="1"/>
  <c r="K33" i="3"/>
  <c r="J90" i="3"/>
  <c r="L109" i="3"/>
  <c r="M109" i="3" s="1"/>
  <c r="N109" i="3" s="1"/>
  <c r="L267" i="3"/>
  <c r="M267" i="3" s="1"/>
  <c r="N267" i="3" s="1"/>
  <c r="J50" i="3"/>
  <c r="L72" i="3"/>
  <c r="M72" i="3" s="1"/>
  <c r="N72" i="3" s="1"/>
  <c r="L140" i="3"/>
  <c r="M140" i="3" s="1"/>
  <c r="N140" i="3" s="1"/>
  <c r="L222" i="3"/>
  <c r="M222" i="3" s="1"/>
  <c r="N222" i="3" s="1"/>
  <c r="L249" i="3"/>
  <c r="M249" i="3" s="1"/>
  <c r="N249" i="3" s="1"/>
  <c r="K125" i="3"/>
  <c r="N205" i="3" l="1"/>
  <c r="L210" i="3"/>
  <c r="M210" i="3" s="1"/>
  <c r="N210" i="3" s="1"/>
  <c r="L62" i="3"/>
  <c r="M62" i="3" s="1"/>
  <c r="N62" i="3" s="1"/>
  <c r="L24" i="3"/>
  <c r="M24" i="3" s="1"/>
  <c r="N24" i="3" s="1"/>
  <c r="M254" i="3"/>
  <c r="N254" i="3" s="1"/>
  <c r="K260" i="3"/>
  <c r="L5" i="3"/>
  <c r="K259" i="3"/>
  <c r="L264" i="3"/>
  <c r="L248" i="3"/>
  <c r="M248" i="3" s="1"/>
  <c r="N248" i="3" s="1"/>
  <c r="N100" i="3"/>
  <c r="L173" i="3"/>
  <c r="M175" i="3"/>
  <c r="N175" i="3" s="1"/>
  <c r="L215" i="3"/>
  <c r="M215" i="3" s="1"/>
  <c r="N215" i="3" s="1"/>
  <c r="F16" i="1"/>
  <c r="L139" i="3"/>
  <c r="M139" i="3" s="1"/>
  <c r="N139" i="3" s="1"/>
  <c r="K158" i="3"/>
  <c r="L152" i="3"/>
  <c r="L221" i="3"/>
  <c r="M221" i="3" s="1"/>
  <c r="N221" i="3" s="1"/>
  <c r="M92" i="3"/>
  <c r="L98" i="3"/>
  <c r="M69" i="3"/>
  <c r="C18" i="1"/>
  <c r="D17" i="1"/>
  <c r="E17" i="1"/>
  <c r="K200" i="3"/>
  <c r="L8" i="3"/>
  <c r="K66" i="3"/>
  <c r="K137" i="3"/>
  <c r="K212" i="3"/>
  <c r="K213" i="3" s="1"/>
  <c r="L208" i="3"/>
  <c r="H281" i="3"/>
  <c r="L64" i="3"/>
  <c r="M64" i="3" s="1"/>
  <c r="N64" i="3" s="1"/>
  <c r="M125" i="3"/>
  <c r="N117" i="3"/>
  <c r="N125" i="3" s="1"/>
  <c r="M127" i="3"/>
  <c r="L137" i="3"/>
  <c r="K90" i="3"/>
  <c r="K279" i="3" s="1"/>
  <c r="L84" i="3"/>
  <c r="N167" i="3"/>
  <c r="L33" i="3"/>
  <c r="K56" i="3"/>
  <c r="L252" i="3"/>
  <c r="M228" i="3"/>
  <c r="L108" i="3"/>
  <c r="M108" i="3" s="1"/>
  <c r="N108" i="3" s="1"/>
  <c r="F15" i="1"/>
  <c r="L94" i="3"/>
  <c r="M94" i="3" s="1"/>
  <c r="N94" i="3" s="1"/>
  <c r="K98" i="3"/>
  <c r="M98" i="3" l="1"/>
  <c r="N92" i="3"/>
  <c r="N98" i="3" s="1"/>
  <c r="L276" i="3"/>
  <c r="M264" i="3"/>
  <c r="K281" i="3"/>
  <c r="M152" i="3"/>
  <c r="L158" i="3"/>
  <c r="L260" i="3"/>
  <c r="L259" i="3"/>
  <c r="M5" i="3"/>
  <c r="M84" i="3"/>
  <c r="L90" i="3"/>
  <c r="N127" i="3"/>
  <c r="N137" i="3" s="1"/>
  <c r="M137" i="3"/>
  <c r="L56" i="3"/>
  <c r="M33" i="3"/>
  <c r="L112" i="3"/>
  <c r="F17" i="1"/>
  <c r="M208" i="3"/>
  <c r="L212" i="3"/>
  <c r="L213" i="3" s="1"/>
  <c r="M8" i="3"/>
  <c r="L66" i="3"/>
  <c r="M252" i="3"/>
  <c r="N228" i="3"/>
  <c r="N252" i="3" s="1"/>
  <c r="C19" i="1"/>
  <c r="E18" i="1"/>
  <c r="D18" i="1"/>
  <c r="F18" i="1" s="1"/>
  <c r="M173" i="3"/>
  <c r="L200" i="3"/>
  <c r="N69" i="3"/>
  <c r="N112" i="3"/>
  <c r="M112" i="3"/>
  <c r="N152" i="3" l="1"/>
  <c r="N158" i="3" s="1"/>
  <c r="M158" i="3"/>
  <c r="M260" i="3"/>
  <c r="N5" i="3"/>
  <c r="M259" i="3"/>
  <c r="E19" i="1"/>
  <c r="D19" i="1"/>
  <c r="C20" i="1"/>
  <c r="M56" i="3"/>
  <c r="N33" i="3"/>
  <c r="N56" i="3" s="1"/>
  <c r="M276" i="3"/>
  <c r="N264" i="3"/>
  <c r="N276" i="3" s="1"/>
  <c r="N173" i="3"/>
  <c r="N200" i="3" s="1"/>
  <c r="M200" i="3"/>
  <c r="N208" i="3"/>
  <c r="N212" i="3" s="1"/>
  <c r="N213" i="3" s="1"/>
  <c r="M212" i="3"/>
  <c r="M213" i="3" s="1"/>
  <c r="N8" i="3"/>
  <c r="M66" i="3"/>
  <c r="M281" i="3" s="1"/>
  <c r="L279" i="3"/>
  <c r="L281" i="3" s="1"/>
  <c r="N84" i="3"/>
  <c r="N90" i="3" s="1"/>
  <c r="M90" i="3"/>
  <c r="M279" i="3" s="1"/>
  <c r="C21" i="1" l="1"/>
  <c r="E20" i="1"/>
  <c r="D20" i="1"/>
  <c r="F19" i="1"/>
  <c r="N260" i="3"/>
  <c r="N259" i="3"/>
  <c r="N279" i="3" s="1"/>
  <c r="N66" i="3"/>
  <c r="F20" i="1" l="1"/>
  <c r="N281" i="3"/>
  <c r="E21" i="1"/>
  <c r="D21" i="1"/>
  <c r="C22" i="1"/>
  <c r="C23" i="1" l="1"/>
  <c r="E22" i="1"/>
  <c r="D22" i="1"/>
  <c r="F21" i="1"/>
  <c r="F22" i="1" l="1"/>
  <c r="C24" i="1"/>
  <c r="D23" i="1"/>
  <c r="E23" i="1"/>
  <c r="F23" i="1" l="1"/>
  <c r="D24" i="1"/>
  <c r="E24" i="1"/>
  <c r="C25" i="1"/>
  <c r="D25" i="1" l="1"/>
  <c r="C26" i="1"/>
  <c r="E25" i="1"/>
  <c r="F24" i="1"/>
  <c r="E26" i="1" l="1"/>
  <c r="D26" i="1"/>
  <c r="C27" i="1"/>
  <c r="F25" i="1"/>
  <c r="F26" i="1" l="1"/>
  <c r="C28" i="1"/>
  <c r="E27" i="1"/>
  <c r="D27" i="1"/>
  <c r="F27" i="1" l="1"/>
  <c r="C29" i="1"/>
  <c r="E28" i="1"/>
  <c r="D28" i="1"/>
  <c r="F28" i="1" s="1"/>
  <c r="D29" i="1" l="1"/>
  <c r="C30" i="1"/>
  <c r="E29" i="1"/>
  <c r="F29" i="1" l="1"/>
  <c r="C31" i="1"/>
  <c r="E30" i="1"/>
  <c r="D30" i="1"/>
  <c r="F30" i="1" l="1"/>
  <c r="E31" i="1"/>
  <c r="D31" i="1"/>
  <c r="C32" i="1"/>
  <c r="C33" i="1" l="1"/>
  <c r="E32" i="1"/>
  <c r="D32" i="1"/>
  <c r="F31" i="1"/>
  <c r="F32" i="1" l="1"/>
  <c r="C34" i="1"/>
  <c r="E33" i="1"/>
  <c r="D33" i="1"/>
  <c r="F33" i="1" l="1"/>
  <c r="C35" i="1"/>
  <c r="D34" i="1"/>
  <c r="E34" i="1"/>
  <c r="C36" i="1" l="1"/>
  <c r="E35" i="1"/>
  <c r="D35" i="1"/>
  <c r="F34" i="1"/>
  <c r="F35" i="1" l="1"/>
  <c r="C37" i="1"/>
  <c r="E36" i="1"/>
  <c r="D36" i="1"/>
  <c r="F36" i="1" l="1"/>
  <c r="D37" i="1"/>
  <c r="C38" i="1"/>
  <c r="E37" i="1"/>
  <c r="F37" i="1" l="1"/>
  <c r="C39" i="1"/>
  <c r="E38" i="1"/>
  <c r="D38" i="1"/>
  <c r="F38" i="1" l="1"/>
  <c r="C40" i="1"/>
  <c r="E39" i="1"/>
  <c r="D39" i="1"/>
  <c r="F39" i="1" l="1"/>
  <c r="C41" i="1"/>
  <c r="E40" i="1"/>
  <c r="D40" i="1"/>
  <c r="F40" i="1" s="1"/>
  <c r="C42" i="1" l="1"/>
  <c r="E41" i="1"/>
  <c r="D41" i="1"/>
  <c r="F41" i="1" l="1"/>
  <c r="C43" i="1"/>
  <c r="E42" i="1"/>
  <c r="D42" i="1"/>
  <c r="F42" i="1" s="1"/>
  <c r="C44" i="1" l="1"/>
  <c r="D43" i="1"/>
  <c r="E43" i="1"/>
  <c r="F43" i="1" l="1"/>
  <c r="F55" i="1" s="1"/>
  <c r="D44" i="1"/>
  <c r="C45" i="1"/>
  <c r="E44" i="1"/>
  <c r="F44" i="1" l="1"/>
  <c r="C46" i="1"/>
  <c r="E45" i="1"/>
  <c r="D45" i="1"/>
  <c r="F45" i="1" s="1"/>
  <c r="D46" i="1" l="1"/>
  <c r="C47" i="1"/>
  <c r="E46" i="1"/>
  <c r="F46" i="1" l="1"/>
  <c r="C48" i="1"/>
  <c r="D47" i="1"/>
  <c r="E47" i="1"/>
  <c r="F47" i="1" l="1"/>
  <c r="C49" i="1"/>
  <c r="E48" i="1"/>
  <c r="D48" i="1"/>
  <c r="C50" i="1" l="1"/>
  <c r="D49" i="1"/>
  <c r="E49" i="1"/>
  <c r="F48" i="1"/>
  <c r="F49" i="1" l="1"/>
  <c r="D50" i="1"/>
  <c r="C51" i="1"/>
  <c r="E50" i="1"/>
  <c r="C52" i="1" l="1"/>
  <c r="E51" i="1"/>
  <c r="D51" i="1"/>
  <c r="F50" i="1"/>
  <c r="F51" i="1" l="1"/>
  <c r="D52" i="1"/>
  <c r="C53" i="1"/>
  <c r="E52" i="1"/>
  <c r="E53" i="1" l="1"/>
  <c r="E13" i="1" s="1"/>
  <c r="D53" i="1"/>
  <c r="F52" i="1"/>
  <c r="F53" i="1" l="1"/>
  <c r="F13" i="1" s="1"/>
  <c r="D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58" authorId="0" shapeId="0" xr:uid="{00000000-0006-0000-0200-000002000000}">
      <text>
        <r>
          <rPr>
            <sz val="11"/>
            <color theme="1"/>
            <rFont val="Aptos Narrow"/>
            <scheme val="minor"/>
          </rPr>
          <t>======
ID#AAAB88rGDt8
tc={EFB93271-AB63-47D1-925C-E438DD2CBAB9}    (2026-06-08 03:07:10)
[Threaded comment]
Your version of Excel allows you to read this threaded comment; however, any edits to it will get removed if the file is opened in a newer version of Excel. Learn more: https://go.microsoft.com/fwlink/?linkid=870924
Comment:
    Estimated payment for USDA loan</t>
        </r>
      </text>
    </comment>
    <comment ref="C259" authorId="0" shapeId="0" xr:uid="{00000000-0006-0000-0200-000001000000}">
      <text>
        <r>
          <rPr>
            <sz val="11"/>
            <color theme="1"/>
            <rFont val="Aptos Narrow"/>
            <scheme val="minor"/>
          </rPr>
          <t>======
ID#AAAB88rGDuE
tc={BF5B76EA-00A7-4ECD-BCA0-6929D384B11A}    (2026-06-08 03:07:10)
[Threaded comment]
Your version of Excel allows you to read this threaded comment; however, any edits to it will get removed if the file is opened in a newer version of Excel. Learn more: https://go.microsoft.com/fwlink/?linkid=870924
Comment:
    Interest on current Financed Purchase</t>
        </r>
      </text>
    </comment>
    <comment ref="C260" authorId="0" shapeId="0" xr:uid="{00000000-0006-0000-0200-000003000000}">
      <text>
        <r>
          <rPr>
            <sz val="11"/>
            <color theme="1"/>
            <rFont val="Aptos Narrow"/>
            <scheme val="minor"/>
          </rPr>
          <t>======
ID#AAAB88rGDuA
tc={48350849-D440-4F0E-8738-874575D267D7}    (2026-06-08 03:07:10)
[Threaded comment]
Your version of Excel allows you to read this threaded comment; however, any edits to it will get removed if the file is opened in a newer version of Excel. Learn more: https://go.microsoft.com/fwlink/?linkid=870924
Comment:
    Principal payment on existing financed purchase.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8ol9SZWotTH3Ohmj641SBryIl+Q=="/>
    </ext>
  </extLst>
</comments>
</file>

<file path=xl/sharedStrings.xml><?xml version="1.0" encoding="utf-8"?>
<sst xmlns="http://schemas.openxmlformats.org/spreadsheetml/2006/main" count="331" uniqueCount="182">
  <si>
    <t>South Greenville Fire District, South Carolina</t>
  </si>
  <si>
    <t>New Debt</t>
  </si>
  <si>
    <t>Par Amount</t>
  </si>
  <si>
    <t>Project Fund</t>
  </si>
  <si>
    <t>Cost of Issuance</t>
  </si>
  <si>
    <t>Term</t>
  </si>
  <si>
    <t>Interest Rate</t>
  </si>
  <si>
    <t>Year</t>
  </si>
  <si>
    <t>Principal</t>
  </si>
  <si>
    <t>Interest</t>
  </si>
  <si>
    <t>Total</t>
  </si>
  <si>
    <t>Average D/S</t>
  </si>
  <si>
    <t>Existing Debt</t>
  </si>
  <si>
    <t>Aggregate</t>
  </si>
  <si>
    <t>Series: 2018 General Obligation Bonds</t>
  </si>
  <si>
    <t>Series:  2021 Financed Purchase</t>
  </si>
  <si>
    <t>Series:</t>
  </si>
  <si>
    <t>FY</t>
  </si>
  <si>
    <t>Debt Service</t>
  </si>
  <si>
    <t>Coupon</t>
  </si>
  <si>
    <t>Income Statement</t>
  </si>
  <si>
    <t>Delete?</t>
  </si>
  <si>
    <t>Revenues</t>
  </si>
  <si>
    <t>Jan-Dec 2025</t>
  </si>
  <si>
    <t>Annualized 2025</t>
  </si>
  <si>
    <t>2026 Proposed Budget</t>
  </si>
  <si>
    <t>2027 Projected</t>
  </si>
  <si>
    <t>2028 Projected</t>
  </si>
  <si>
    <t>2029 Projected</t>
  </si>
  <si>
    <t>2030 Projected</t>
  </si>
  <si>
    <t>2031 Projected</t>
  </si>
  <si>
    <t>x</t>
  </si>
  <si>
    <t>Aluminum Can Sales</t>
  </si>
  <si>
    <t>Dispatch Income</t>
  </si>
  <si>
    <t>Donations</t>
  </si>
  <si>
    <t>Extrication Income</t>
  </si>
  <si>
    <t>Grants Income</t>
  </si>
  <si>
    <t>Interest Income</t>
  </si>
  <si>
    <t>Lease Purchase Proceeds</t>
  </si>
  <si>
    <t>Mail Box Sign Sales</t>
  </si>
  <si>
    <t>One Percent Interest</t>
  </si>
  <si>
    <t>One Percent Revenues</t>
  </si>
  <si>
    <t>Other Income</t>
  </si>
  <si>
    <t>Sale of Fixed Assets</t>
  </si>
  <si>
    <t>Tax Levy</t>
  </si>
  <si>
    <t>y</t>
  </si>
  <si>
    <t>County Wide Utility</t>
  </si>
  <si>
    <t>FELU</t>
  </si>
  <si>
    <t>Heavy Equipment</t>
  </si>
  <si>
    <t>Manuf. Prop. Tax</t>
  </si>
  <si>
    <t>Merchant's Inventory Tax</t>
  </si>
  <si>
    <t>Motor Carriers Fee</t>
  </si>
  <si>
    <t>Other</t>
  </si>
  <si>
    <t>PVE</t>
  </si>
  <si>
    <t>South GVL Fire</t>
  </si>
  <si>
    <t>Growth (%)</t>
  </si>
  <si>
    <t>Value of 1 Mill</t>
  </si>
  <si>
    <t>Millage Levy</t>
  </si>
  <si>
    <t>Tax Levy - Other</t>
  </si>
  <si>
    <t>Total Tax Levy</t>
  </si>
  <si>
    <t>Tower Income</t>
  </si>
  <si>
    <t>Training Facility</t>
  </si>
  <si>
    <t>USDA Loan Proceeds</t>
  </si>
  <si>
    <t>Allocated Monies</t>
  </si>
  <si>
    <t>Total Revenues</t>
  </si>
  <si>
    <t>Expenses</t>
  </si>
  <si>
    <t>Ads</t>
  </si>
  <si>
    <t>Audit Expenses</t>
  </si>
  <si>
    <t>Bank Fees</t>
  </si>
  <si>
    <t>Buildings &amp; Grounds</t>
  </si>
  <si>
    <t>Bunker Gear</t>
  </si>
  <si>
    <t>Business Insurance</t>
  </si>
  <si>
    <t>Capital Outlay - Capital Projects</t>
  </si>
  <si>
    <t>Commissioner Expense</t>
  </si>
  <si>
    <t>Commission Meeting Meals</t>
  </si>
  <si>
    <t>Commissioner SPD Conference</t>
  </si>
  <si>
    <t>Commissioner Uniforms</t>
  </si>
  <si>
    <t>Total Commissioner Expense</t>
  </si>
  <si>
    <t>Community Risk Reduction</t>
  </si>
  <si>
    <t>Community Outreach</t>
  </si>
  <si>
    <t>Fire Prevention Expense</t>
  </si>
  <si>
    <t>Community Risk Reduction - Other</t>
  </si>
  <si>
    <t>Total Community Risk Reduction</t>
  </si>
  <si>
    <t>Conference Expenses</t>
  </si>
  <si>
    <t>Fire Investigation Conference</t>
  </si>
  <si>
    <t>Fire Marshal Conference</t>
  </si>
  <si>
    <t>Fire Chiefs Conference</t>
  </si>
  <si>
    <t>Membership Dues</t>
  </si>
  <si>
    <t>SPD Conference</t>
  </si>
  <si>
    <t>Conference Expenses - Other</t>
  </si>
  <si>
    <t>Total Conference Expenses</t>
  </si>
  <si>
    <t>Depreciation Expense</t>
  </si>
  <si>
    <t>Equipment</t>
  </si>
  <si>
    <t>Equipment Repairs &amp; Maintenance</t>
  </si>
  <si>
    <t>Extrication Expense</t>
  </si>
  <si>
    <t>New Fire Equipment</t>
  </si>
  <si>
    <t>Equipment - Other</t>
  </si>
  <si>
    <t>Total Equipment</t>
  </si>
  <si>
    <t>Equipment Testing</t>
  </si>
  <si>
    <t>Breathing Air Quality Test</t>
  </si>
  <si>
    <t>Aerial Testing</t>
  </si>
  <si>
    <t>SCBA Hydro Test (FY2026)</t>
  </si>
  <si>
    <t>Ladder Testing</t>
  </si>
  <si>
    <t>SCBA Flow Test</t>
  </si>
  <si>
    <t>Total Equipment Testing</t>
  </si>
  <si>
    <t>Fire Chief Expense</t>
  </si>
  <si>
    <t>Fire Marshal Expense</t>
  </si>
  <si>
    <t>Hospitality</t>
  </si>
  <si>
    <t>Interest Paid on Bond</t>
  </si>
  <si>
    <t>Legal &amp; Consulting Fees</t>
  </si>
  <si>
    <t>Mail Box Sign Sales Materials</t>
  </si>
  <si>
    <t>Medical</t>
  </si>
  <si>
    <t>AED Testing</t>
  </si>
  <si>
    <t>Medical Equipment &amp; Supplies</t>
  </si>
  <si>
    <t>Medical - Other</t>
  </si>
  <si>
    <t>Total Medical</t>
  </si>
  <si>
    <t>Miscellaneous Expense</t>
  </si>
  <si>
    <t>Office Supplies</t>
  </si>
  <si>
    <t>One Percent Expenses</t>
  </si>
  <si>
    <t>Personnel</t>
  </si>
  <si>
    <t>Class A Uniforms</t>
  </si>
  <si>
    <t>Employee Incentives</t>
  </si>
  <si>
    <t>Employee Screening</t>
  </si>
  <si>
    <t>Health and Wellness</t>
  </si>
  <si>
    <t>Hospitalization Insurance</t>
  </si>
  <si>
    <t>Payroll Expenses</t>
  </si>
  <si>
    <t>Gross Payroll</t>
  </si>
  <si>
    <t>PORS Retirement</t>
  </si>
  <si>
    <t>SCRS Group Life (Dist)</t>
  </si>
  <si>
    <t>State Retirement (Dist)</t>
  </si>
  <si>
    <t>Payroll Expenses - Other</t>
  </si>
  <si>
    <t>Total Payroll Expenses</t>
  </si>
  <si>
    <t>Physicals</t>
  </si>
  <si>
    <t>Uniforms</t>
  </si>
  <si>
    <t>Workers Compensation</t>
  </si>
  <si>
    <t>Total Personnel</t>
  </si>
  <si>
    <t>Postage &amp; Freight</t>
  </si>
  <si>
    <t>Radios</t>
  </si>
  <si>
    <t>New Radios</t>
  </si>
  <si>
    <t>Radio Repairs &amp; Maintenance</t>
  </si>
  <si>
    <t>Annual Recorder Service</t>
  </si>
  <si>
    <t>Total Radio Repairs &amp; Maintenance</t>
  </si>
  <si>
    <t>Total Radios</t>
  </si>
  <si>
    <t>Sanitation</t>
  </si>
  <si>
    <t>Sale of Fixed Asset Expense</t>
  </si>
  <si>
    <t>Shop Tools</t>
  </si>
  <si>
    <t>Station Discretionary Funds</t>
  </si>
  <si>
    <t>Furniture</t>
  </si>
  <si>
    <t>Supplies</t>
  </si>
  <si>
    <t>Technology</t>
  </si>
  <si>
    <t>Active 911</t>
  </si>
  <si>
    <t>CAD / Dispatch Fee</t>
  </si>
  <si>
    <t>Google Workspace Accounts</t>
  </si>
  <si>
    <t>Internet</t>
  </si>
  <si>
    <t>IT Fee</t>
  </si>
  <si>
    <t>IT Maintenance</t>
  </si>
  <si>
    <t>Knox Connect Cloud</t>
  </si>
  <si>
    <t>New IT</t>
  </si>
  <si>
    <t>Software</t>
  </si>
  <si>
    <t>Track-It Codes Software</t>
  </si>
  <si>
    <t>Verizon Wireless</t>
  </si>
  <si>
    <t>Technology - Other</t>
  </si>
  <si>
    <t>Total Technology</t>
  </si>
  <si>
    <t>Training Expense</t>
  </si>
  <si>
    <t>Training Facility Expense</t>
  </si>
  <si>
    <t>Truck Payment - Q78</t>
  </si>
  <si>
    <t>Truck Payment Interest - R80/P77</t>
  </si>
  <si>
    <t>Truck Payment Principal - R80/P77</t>
  </si>
  <si>
    <t>Truck Payment Interest - USDA</t>
  </si>
  <si>
    <t>Truck Payment Principal - USDA</t>
  </si>
  <si>
    <t>Utilities</t>
  </si>
  <si>
    <t>County DHEC Storm Water Fee</t>
  </si>
  <si>
    <t>Fuel (Gas &amp; Diesel)</t>
  </si>
  <si>
    <t>Natural Gas</t>
  </si>
  <si>
    <t>Power</t>
  </si>
  <si>
    <t>Station Telephone</t>
  </si>
  <si>
    <t>Water</t>
  </si>
  <si>
    <t>Total Utilities</t>
  </si>
  <si>
    <t>Vehicle Repairs</t>
  </si>
  <si>
    <t>Total Expenses</t>
  </si>
  <si>
    <t>Net Income</t>
  </si>
  <si>
    <t>*Excludes Bond Interest - Debt Service, Bond Revenue - Debt Service, and Bond Payment - Debt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</si>
</sst>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color theme="1"/>
      <name val="Aptos Narrow"/>
      <scheme val="minor"/>
    </font>
    <font>
      <sz val="11"/>
      <color theme="1"/>
      <name val="Trade Gothic Next"/>
      <family val="2"/>
    </font>
    <font>
      <b/>
      <sz val="14"/>
      <color theme="1"/>
      <name val="Trade Gothic Next"/>
      <family val="2"/>
    </font>
    <font>
      <b/>
      <sz val="11"/>
      <color theme="1"/>
      <name val="Trade Gothic Next"/>
      <family val="2"/>
    </font>
    <font>
      <b/>
      <sz val="11"/>
      <color theme="0"/>
      <name val="Trade Gothic Next"/>
      <family val="2"/>
    </font>
    <font>
      <sz val="11"/>
      <name val="Trade Gothic Next"/>
      <family val="2"/>
    </font>
    <font>
      <sz val="11"/>
      <color theme="0"/>
      <name val="Trade Gothic Next"/>
      <family val="2"/>
    </font>
    <font>
      <sz val="11"/>
      <color rgb="FF2A3226"/>
      <name val="Trade Gothic Next"/>
      <family val="2"/>
    </font>
    <font>
      <i/>
      <sz val="11"/>
      <color rgb="FF3A3838"/>
      <name val="Trade Gothic Next"/>
      <family val="2"/>
    </font>
    <font>
      <sz val="11"/>
      <color rgb="FF333333"/>
      <name val="Trade Gothic Next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E8B5"/>
        <bgColor rgb="FFFFE8B5"/>
      </patternFill>
    </fill>
    <fill>
      <patternFill patternType="solid">
        <fgColor rgb="FFE7E6E6"/>
        <bgColor rgb="FFE7E6E6"/>
      </patternFill>
    </fill>
    <fill>
      <patternFill patternType="solid">
        <fgColor rgb="FFCBD4F3"/>
        <bgColor rgb="FFCBD4F3"/>
      </patternFill>
    </fill>
    <fill>
      <patternFill patternType="solid">
        <fgColor rgb="FFD8D8D8"/>
        <bgColor rgb="FFD8D8D8"/>
      </patternFill>
    </fill>
    <fill>
      <patternFill patternType="solid">
        <fgColor rgb="FFFFF3DA"/>
        <bgColor rgb="FFFFF3DA"/>
      </patternFill>
    </fill>
  </fills>
  <borders count="2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AEABAB"/>
      </bottom>
      <diagonal/>
    </border>
    <border>
      <left/>
      <right/>
      <top/>
      <bottom style="thin">
        <color rgb="FFAEABAB"/>
      </bottom>
      <diagonal/>
    </border>
    <border>
      <left/>
      <right style="thin">
        <color theme="4"/>
      </right>
      <top/>
      <bottom style="thin">
        <color rgb="FFAEABAB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164" fontId="1" fillId="3" borderId="4" xfId="0" applyNumberFormat="1" applyFont="1" applyFill="1" applyBorder="1"/>
    <xf numFmtId="0" fontId="1" fillId="0" borderId="5" xfId="0" applyFont="1" applyBorder="1"/>
    <xf numFmtId="10" fontId="1" fillId="3" borderId="4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/>
    <xf numFmtId="0" fontId="3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8" xfId="0" applyFont="1" applyBorder="1"/>
    <xf numFmtId="0" fontId="6" fillId="2" borderId="1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1" fillId="0" borderId="13" xfId="0" applyNumberFormat="1" applyFont="1" applyBorder="1"/>
    <xf numFmtId="10" fontId="1" fillId="0" borderId="0" xfId="0" applyNumberFormat="1" applyFont="1" applyAlignment="1">
      <alignment horizontal="center"/>
    </xf>
    <xf numFmtId="0" fontId="1" fillId="0" borderId="14" xfId="0" applyFont="1" applyBorder="1" applyAlignment="1">
      <alignment horizontal="center"/>
    </xf>
    <xf numFmtId="164" fontId="1" fillId="0" borderId="15" xfId="0" applyNumberFormat="1" applyFont="1" applyBorder="1"/>
    <xf numFmtId="164" fontId="1" fillId="0" borderId="16" xfId="0" applyNumberFormat="1" applyFont="1" applyBorder="1"/>
    <xf numFmtId="10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0" borderId="18" xfId="0" applyNumberFormat="1" applyFont="1" applyBorder="1"/>
    <xf numFmtId="0" fontId="1" fillId="0" borderId="19" xfId="0" applyFont="1" applyBorder="1"/>
    <xf numFmtId="164" fontId="1" fillId="0" borderId="13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164" fontId="1" fillId="2" borderId="11" xfId="0" applyNumberFormat="1" applyFont="1" applyFill="1" applyBorder="1"/>
    <xf numFmtId="0" fontId="1" fillId="2" borderId="20" xfId="0" applyFont="1" applyFill="1" applyBorder="1"/>
    <xf numFmtId="0" fontId="3" fillId="4" borderId="6" xfId="0" applyFont="1" applyFill="1" applyBorder="1"/>
    <xf numFmtId="0" fontId="3" fillId="4" borderId="6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164" fontId="1" fillId="0" borderId="19" xfId="0" applyNumberFormat="1" applyFont="1" applyBorder="1"/>
    <xf numFmtId="10" fontId="1" fillId="5" borderId="4" xfId="0" applyNumberFormat="1" applyFont="1" applyFill="1" applyBorder="1"/>
    <xf numFmtId="10" fontId="1" fillId="0" borderId="13" xfId="0" applyNumberFormat="1" applyFont="1" applyBorder="1"/>
    <xf numFmtId="10" fontId="1" fillId="3" borderId="21" xfId="0" applyNumberFormat="1" applyFont="1" applyFill="1" applyBorder="1"/>
    <xf numFmtId="164" fontId="7" fillId="0" borderId="0" xfId="0" applyNumberFormat="1" applyFont="1"/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0" fontId="7" fillId="3" borderId="21" xfId="0" applyNumberFormat="1" applyFont="1" applyFill="1" applyBorder="1"/>
    <xf numFmtId="10" fontId="1" fillId="0" borderId="0" xfId="0" applyNumberFormat="1" applyFont="1"/>
    <xf numFmtId="10" fontId="1" fillId="0" borderId="19" xfId="0" applyNumberFormat="1" applyFont="1" applyBorder="1"/>
    <xf numFmtId="164" fontId="9" fillId="6" borderId="4" xfId="0" applyNumberFormat="1" applyFont="1" applyFill="1" applyBorder="1"/>
    <xf numFmtId="43" fontId="7" fillId="3" borderId="4" xfId="0" applyNumberFormat="1" applyFont="1" applyFill="1" applyBorder="1"/>
    <xf numFmtId="43" fontId="9" fillId="6" borderId="4" xfId="0" applyNumberFormat="1" applyFont="1" applyFill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4" fontId="3" fillId="0" borderId="22" xfId="0" applyNumberFormat="1" applyFont="1" applyBorder="1"/>
    <xf numFmtId="164" fontId="1" fillId="0" borderId="22" xfId="0" applyNumberFormat="1" applyFont="1" applyBorder="1"/>
    <xf numFmtId="164" fontId="1" fillId="4" borderId="20" xfId="0" applyNumberFormat="1" applyFont="1" applyFill="1" applyBorder="1"/>
    <xf numFmtId="164" fontId="1" fillId="4" borderId="6" xfId="0" applyNumberFormat="1" applyFont="1" applyFill="1" applyBorder="1"/>
    <xf numFmtId="0" fontId="1" fillId="7" borderId="23" xfId="0" applyFont="1" applyFill="1" applyBorder="1" applyAlignment="1">
      <alignment horizontal="left"/>
    </xf>
    <xf numFmtId="164" fontId="1" fillId="7" borderId="23" xfId="0" applyNumberFormat="1" applyFont="1" applyFill="1" applyBorder="1"/>
    <xf numFmtId="164" fontId="1" fillId="7" borderId="21" xfId="0" applyNumberFormat="1" applyFont="1" applyFill="1" applyBorder="1"/>
    <xf numFmtId="164" fontId="1" fillId="7" borderId="4" xfId="0" applyNumberFormat="1" applyFont="1" applyFill="1" applyBorder="1"/>
    <xf numFmtId="43" fontId="1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1" fillId="0" borderId="8" xfId="0" applyFont="1" applyBorder="1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2A3226"/>
      </a:dk1>
      <a:lt1>
        <a:srgbClr val="FFFFFF"/>
      </a:lt1>
      <a:dk2>
        <a:srgbClr val="2A3226"/>
      </a:dk2>
      <a:lt2>
        <a:srgbClr val="FFFFFF"/>
      </a:lt2>
      <a:accent1>
        <a:srgbClr val="03256C"/>
      </a:accent1>
      <a:accent2>
        <a:srgbClr val="FF8811"/>
      </a:accent2>
      <a:accent3>
        <a:srgbClr val="25419E"/>
      </a:accent3>
      <a:accent4>
        <a:srgbClr val="ACE33E"/>
      </a:accent4>
      <a:accent5>
        <a:srgbClr val="8A8B89"/>
      </a:accent5>
      <a:accent6>
        <a:srgbClr val="FFC647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00"/>
  <sheetViews>
    <sheetView showGridLines="0" tabSelected="1" workbookViewId="0"/>
  </sheetViews>
  <sheetFormatPr defaultColWidth="12.625" defaultRowHeight="15" customHeight="1" outlineLevelRow="2"/>
  <cols>
    <col min="1" max="3" width="9.125" style="1" customWidth="1"/>
    <col min="4" max="5" width="15.75" style="1" customWidth="1"/>
    <col min="6" max="6" width="17.125" style="1" customWidth="1"/>
    <col min="7" max="26" width="9.125" style="1" customWidth="1"/>
    <col min="27" max="16384" width="12.625" style="1"/>
  </cols>
  <sheetData>
    <row r="1" spans="2:6" ht="14.25" customHeight="1"/>
    <row r="2" spans="2:6" ht="14.25" customHeight="1">
      <c r="C2" s="2" t="s">
        <v>0</v>
      </c>
    </row>
    <row r="3" spans="2:6" ht="14.25" customHeight="1">
      <c r="C3" s="1" t="s">
        <v>1</v>
      </c>
    </row>
    <row r="4" spans="2:6" ht="14.25" customHeight="1">
      <c r="C4" s="3"/>
    </row>
    <row r="5" spans="2:6" ht="14.25" customHeight="1">
      <c r="C5" s="69" t="s">
        <v>1</v>
      </c>
      <c r="D5" s="70"/>
      <c r="E5" s="71"/>
    </row>
    <row r="6" spans="2:6" ht="14.25" customHeight="1">
      <c r="C6" s="1" t="s">
        <v>2</v>
      </c>
      <c r="E6" s="4">
        <f>+SUM(E7:E8)</f>
        <v>1000000</v>
      </c>
    </row>
    <row r="7" spans="2:6" ht="14.25" customHeight="1">
      <c r="C7" s="1" t="s">
        <v>3</v>
      </c>
      <c r="E7" s="5">
        <v>950000</v>
      </c>
    </row>
    <row r="8" spans="2:6" ht="14.25" customHeight="1">
      <c r="C8" s="1" t="s">
        <v>4</v>
      </c>
      <c r="E8" s="5">
        <v>50000</v>
      </c>
    </row>
    <row r="9" spans="2:6" ht="14.25" customHeight="1">
      <c r="C9" s="1" t="s">
        <v>5</v>
      </c>
      <c r="E9" s="5">
        <v>20</v>
      </c>
    </row>
    <row r="10" spans="2:6" ht="14.25" customHeight="1">
      <c r="C10" s="6" t="s">
        <v>6</v>
      </c>
      <c r="D10" s="6"/>
      <c r="E10" s="7">
        <v>4.4999999999999998E-2</v>
      </c>
    </row>
    <row r="11" spans="2:6" ht="14.25" customHeight="1"/>
    <row r="12" spans="2:6" ht="14.25" customHeight="1">
      <c r="C12" s="8" t="s">
        <v>7</v>
      </c>
      <c r="D12" s="8" t="s">
        <v>8</v>
      </c>
      <c r="E12" s="8" t="s">
        <v>9</v>
      </c>
      <c r="F12" s="8" t="s">
        <v>10</v>
      </c>
    </row>
    <row r="13" spans="2:6" ht="14.25" customHeight="1">
      <c r="C13" s="9" t="s">
        <v>10</v>
      </c>
      <c r="D13" s="10">
        <f t="shared" ref="D13:F13" si="0">+SUM(D14:D53)</f>
        <v>999999.99999999988</v>
      </c>
      <c r="E13" s="10">
        <f t="shared" si="0"/>
        <v>537522.88648096099</v>
      </c>
      <c r="F13" s="10">
        <f t="shared" si="0"/>
        <v>1537522.8864809605</v>
      </c>
    </row>
    <row r="14" spans="2:6" ht="14.25" customHeight="1">
      <c r="B14" s="11">
        <v>2027</v>
      </c>
      <c r="C14" s="11">
        <v>1</v>
      </c>
      <c r="D14" s="4">
        <f t="shared" ref="D14:D53" si="1">IFERROR(-PPMT($E$10,C14,$E$9,$E$6),"")</f>
        <v>31876.144324048044</v>
      </c>
      <c r="E14" s="4">
        <f t="shared" ref="E14:E53" si="2">IFERROR(-IPMT($E$10,C14,$E$9,$E$6),"")</f>
        <v>45000</v>
      </c>
      <c r="F14" s="4">
        <f t="shared" ref="F14:F53" si="3">+SUM(D14:E14)</f>
        <v>76876.144324048044</v>
      </c>
    </row>
    <row r="15" spans="2:6" ht="14.25" customHeight="1">
      <c r="B15" s="11">
        <f t="shared" ref="B15:B33" si="4">+B14+1</f>
        <v>2028</v>
      </c>
      <c r="C15" s="11">
        <f t="shared" ref="C15:C53" si="5">+IFERROR(IF(C14+1&gt;$E$9,"",C14+1),"")</f>
        <v>2</v>
      </c>
      <c r="D15" s="4">
        <f t="shared" si="1"/>
        <v>33310.570818630207</v>
      </c>
      <c r="E15" s="4">
        <f t="shared" si="2"/>
        <v>43565.573505417829</v>
      </c>
      <c r="F15" s="4">
        <f t="shared" si="3"/>
        <v>76876.144324048044</v>
      </c>
    </row>
    <row r="16" spans="2:6" ht="14.25" customHeight="1">
      <c r="B16" s="11">
        <f t="shared" si="4"/>
        <v>2029</v>
      </c>
      <c r="C16" s="11">
        <f t="shared" si="5"/>
        <v>3</v>
      </c>
      <c r="D16" s="4">
        <f t="shared" si="1"/>
        <v>34809.546505468563</v>
      </c>
      <c r="E16" s="4">
        <f t="shared" si="2"/>
        <v>42066.597818579474</v>
      </c>
      <c r="F16" s="4">
        <f t="shared" si="3"/>
        <v>76876.144324048044</v>
      </c>
    </row>
    <row r="17" spans="2:6" ht="14.25" customHeight="1">
      <c r="B17" s="11">
        <f t="shared" si="4"/>
        <v>2030</v>
      </c>
      <c r="C17" s="11">
        <f t="shared" si="5"/>
        <v>4</v>
      </c>
      <c r="D17" s="4">
        <f t="shared" si="1"/>
        <v>36375.976098214647</v>
      </c>
      <c r="E17" s="4">
        <f t="shared" si="2"/>
        <v>40500.168225833389</v>
      </c>
      <c r="F17" s="4">
        <f t="shared" si="3"/>
        <v>76876.144324048044</v>
      </c>
    </row>
    <row r="18" spans="2:6" ht="14.25" customHeight="1">
      <c r="B18" s="11">
        <f t="shared" si="4"/>
        <v>2031</v>
      </c>
      <c r="C18" s="11">
        <f t="shared" si="5"/>
        <v>5</v>
      </c>
      <c r="D18" s="4">
        <f t="shared" si="1"/>
        <v>38012.895022634308</v>
      </c>
      <c r="E18" s="4">
        <f t="shared" si="2"/>
        <v>38863.249301413736</v>
      </c>
      <c r="F18" s="4">
        <f t="shared" si="3"/>
        <v>76876.144324048044</v>
      </c>
    </row>
    <row r="19" spans="2:6" ht="15.75" customHeight="1">
      <c r="B19" s="11">
        <f t="shared" si="4"/>
        <v>2032</v>
      </c>
      <c r="C19" s="11">
        <f t="shared" si="5"/>
        <v>6</v>
      </c>
      <c r="D19" s="4">
        <f t="shared" si="1"/>
        <v>39723.475298652847</v>
      </c>
      <c r="E19" s="4">
        <f t="shared" si="2"/>
        <v>37152.669025395189</v>
      </c>
      <c r="F19" s="4">
        <f t="shared" si="3"/>
        <v>76876.144324048044</v>
      </c>
    </row>
    <row r="20" spans="2:6" ht="15.75" customHeight="1">
      <c r="B20" s="11">
        <f t="shared" si="4"/>
        <v>2033</v>
      </c>
      <c r="C20" s="11">
        <f t="shared" si="5"/>
        <v>7</v>
      </c>
      <c r="D20" s="4">
        <f t="shared" si="1"/>
        <v>41511.031687092232</v>
      </c>
      <c r="E20" s="4">
        <f t="shared" si="2"/>
        <v>35365.112636955797</v>
      </c>
      <c r="F20" s="4">
        <f t="shared" si="3"/>
        <v>76876.144324048029</v>
      </c>
    </row>
    <row r="21" spans="2:6" ht="14.25" customHeight="1">
      <c r="B21" s="11">
        <f t="shared" si="4"/>
        <v>2034</v>
      </c>
      <c r="C21" s="11">
        <f t="shared" si="5"/>
        <v>8</v>
      </c>
      <c r="D21" s="4">
        <f t="shared" si="1"/>
        <v>43379.02811301138</v>
      </c>
      <c r="E21" s="4">
        <f t="shared" si="2"/>
        <v>33497.116211036657</v>
      </c>
      <c r="F21" s="4">
        <f t="shared" si="3"/>
        <v>76876.144324048044</v>
      </c>
    </row>
    <row r="22" spans="2:6" ht="14.25" customHeight="1">
      <c r="B22" s="11">
        <f t="shared" si="4"/>
        <v>2035</v>
      </c>
      <c r="C22" s="11">
        <f t="shared" si="5"/>
        <v>9</v>
      </c>
      <c r="D22" s="4">
        <f t="shared" si="1"/>
        <v>45331.084378096893</v>
      </c>
      <c r="E22" s="4">
        <f t="shared" si="2"/>
        <v>31545.059945951143</v>
      </c>
      <c r="F22" s="4">
        <f t="shared" si="3"/>
        <v>76876.144324048044</v>
      </c>
    </row>
    <row r="23" spans="2:6" ht="14.25" customHeight="1">
      <c r="B23" s="11">
        <f t="shared" si="4"/>
        <v>2036</v>
      </c>
      <c r="C23" s="11">
        <f t="shared" si="5"/>
        <v>10</v>
      </c>
      <c r="D23" s="4">
        <f t="shared" si="1"/>
        <v>47370.983175111251</v>
      </c>
      <c r="E23" s="4">
        <f t="shared" si="2"/>
        <v>29505.161148936779</v>
      </c>
      <c r="F23" s="4">
        <f t="shared" si="3"/>
        <v>76876.144324048029</v>
      </c>
    </row>
    <row r="24" spans="2:6" ht="14.25" customHeight="1">
      <c r="B24" s="11">
        <f t="shared" si="4"/>
        <v>2037</v>
      </c>
      <c r="C24" s="11">
        <f t="shared" si="5"/>
        <v>11</v>
      </c>
      <c r="D24" s="4">
        <f t="shared" si="1"/>
        <v>49502.677417991261</v>
      </c>
      <c r="E24" s="4">
        <f t="shared" si="2"/>
        <v>27373.466906056772</v>
      </c>
      <c r="F24" s="4">
        <f t="shared" si="3"/>
        <v>76876.144324048029</v>
      </c>
    </row>
    <row r="25" spans="2:6" ht="14.25" customHeight="1">
      <c r="B25" s="11">
        <f t="shared" si="4"/>
        <v>2038</v>
      </c>
      <c r="C25" s="11">
        <f t="shared" si="5"/>
        <v>12</v>
      </c>
      <c r="D25" s="4">
        <f t="shared" si="1"/>
        <v>51730.29790180087</v>
      </c>
      <c r="E25" s="4">
        <f t="shared" si="2"/>
        <v>25145.846422247163</v>
      </c>
      <c r="F25" s="4">
        <f t="shared" si="3"/>
        <v>76876.144324048029</v>
      </c>
    </row>
    <row r="26" spans="2:6" ht="14.25" customHeight="1">
      <c r="B26" s="11">
        <f t="shared" si="4"/>
        <v>2039</v>
      </c>
      <c r="C26" s="11">
        <f t="shared" si="5"/>
        <v>13</v>
      </c>
      <c r="D26" s="4">
        <f t="shared" si="1"/>
        <v>54058.161307381903</v>
      </c>
      <c r="E26" s="4">
        <f t="shared" si="2"/>
        <v>22817.98301666613</v>
      </c>
      <c r="F26" s="4">
        <f t="shared" si="3"/>
        <v>76876.144324048029</v>
      </c>
    </row>
    <row r="27" spans="2:6" ht="14.25" customHeight="1">
      <c r="B27" s="11">
        <f t="shared" si="4"/>
        <v>2040</v>
      </c>
      <c r="C27" s="11">
        <f t="shared" si="5"/>
        <v>14</v>
      </c>
      <c r="D27" s="4">
        <f t="shared" si="1"/>
        <v>56490.778566214096</v>
      </c>
      <c r="E27" s="4">
        <f t="shared" si="2"/>
        <v>20385.365757833944</v>
      </c>
      <c r="F27" s="4">
        <f t="shared" si="3"/>
        <v>76876.144324048044</v>
      </c>
    </row>
    <row r="28" spans="2:6" ht="14.25" customHeight="1">
      <c r="B28" s="11">
        <f t="shared" si="4"/>
        <v>2041</v>
      </c>
      <c r="C28" s="11">
        <f t="shared" si="5"/>
        <v>15</v>
      </c>
      <c r="D28" s="4">
        <f t="shared" si="1"/>
        <v>59032.863601693731</v>
      </c>
      <c r="E28" s="4">
        <f t="shared" si="2"/>
        <v>17843.280722354306</v>
      </c>
      <c r="F28" s="4">
        <f t="shared" si="3"/>
        <v>76876.144324048044</v>
      </c>
    </row>
    <row r="29" spans="2:6" ht="14.25" customHeight="1">
      <c r="B29" s="11">
        <f t="shared" si="4"/>
        <v>2042</v>
      </c>
      <c r="C29" s="11">
        <f t="shared" si="5"/>
        <v>16</v>
      </c>
      <c r="D29" s="4">
        <f t="shared" si="1"/>
        <v>61689.342463769943</v>
      </c>
      <c r="E29" s="4">
        <f t="shared" si="2"/>
        <v>15186.801860278094</v>
      </c>
      <c r="F29" s="4">
        <f t="shared" si="3"/>
        <v>76876.144324048044</v>
      </c>
    </row>
    <row r="30" spans="2:6" ht="14.25" customHeight="1">
      <c r="B30" s="11">
        <f t="shared" si="4"/>
        <v>2043</v>
      </c>
      <c r="C30" s="11">
        <f t="shared" si="5"/>
        <v>17</v>
      </c>
      <c r="D30" s="4">
        <f t="shared" si="1"/>
        <v>64465.362874639592</v>
      </c>
      <c r="E30" s="4">
        <f t="shared" si="2"/>
        <v>12410.781449408443</v>
      </c>
      <c r="F30" s="4">
        <f t="shared" si="3"/>
        <v>76876.144324048029</v>
      </c>
    </row>
    <row r="31" spans="2:6" ht="14.25" customHeight="1">
      <c r="B31" s="11">
        <f t="shared" si="4"/>
        <v>2044</v>
      </c>
      <c r="C31" s="11">
        <f t="shared" si="5"/>
        <v>18</v>
      </c>
      <c r="D31" s="4">
        <f t="shared" si="1"/>
        <v>67366.30420399837</v>
      </c>
      <c r="E31" s="4">
        <f t="shared" si="2"/>
        <v>9509.8401200496592</v>
      </c>
      <c r="F31" s="4">
        <f t="shared" si="3"/>
        <v>76876.144324048029</v>
      </c>
    </row>
    <row r="32" spans="2:6" ht="14.25" customHeight="1">
      <c r="B32" s="11">
        <f t="shared" si="4"/>
        <v>2045</v>
      </c>
      <c r="C32" s="11">
        <f t="shared" si="5"/>
        <v>19</v>
      </c>
      <c r="D32" s="4">
        <f t="shared" si="1"/>
        <v>70397.787893178305</v>
      </c>
      <c r="E32" s="4">
        <f t="shared" si="2"/>
        <v>6478.3564308697341</v>
      </c>
      <c r="F32" s="4">
        <f t="shared" si="3"/>
        <v>76876.144324048044</v>
      </c>
    </row>
    <row r="33" spans="2:6" ht="14.25" customHeight="1">
      <c r="B33" s="11">
        <f t="shared" si="4"/>
        <v>2046</v>
      </c>
      <c r="C33" s="12">
        <f t="shared" si="5"/>
        <v>20</v>
      </c>
      <c r="D33" s="13">
        <f t="shared" si="1"/>
        <v>73565.688348371332</v>
      </c>
      <c r="E33" s="13">
        <f t="shared" si="2"/>
        <v>3310.4559756767098</v>
      </c>
      <c r="F33" s="13">
        <f t="shared" si="3"/>
        <v>76876.144324048044</v>
      </c>
    </row>
    <row r="34" spans="2:6" ht="14.25" hidden="1" customHeight="1" outlineLevel="1">
      <c r="C34" s="11" t="str">
        <f t="shared" si="5"/>
        <v/>
      </c>
      <c r="D34" s="4" t="str">
        <f t="shared" si="1"/>
        <v/>
      </c>
      <c r="E34" s="4" t="str">
        <f t="shared" si="2"/>
        <v/>
      </c>
      <c r="F34" s="4">
        <f t="shared" si="3"/>
        <v>0</v>
      </c>
    </row>
    <row r="35" spans="2:6" ht="14.25" hidden="1" customHeight="1" outlineLevel="1">
      <c r="C35" s="11" t="str">
        <f t="shared" si="5"/>
        <v/>
      </c>
      <c r="D35" s="4" t="str">
        <f t="shared" si="1"/>
        <v/>
      </c>
      <c r="E35" s="4" t="str">
        <f t="shared" si="2"/>
        <v/>
      </c>
      <c r="F35" s="4">
        <f t="shared" si="3"/>
        <v>0</v>
      </c>
    </row>
    <row r="36" spans="2:6" ht="14.25" hidden="1" customHeight="1" outlineLevel="1">
      <c r="C36" s="11" t="str">
        <f t="shared" si="5"/>
        <v/>
      </c>
      <c r="D36" s="4" t="str">
        <f t="shared" si="1"/>
        <v/>
      </c>
      <c r="E36" s="4" t="str">
        <f t="shared" si="2"/>
        <v/>
      </c>
      <c r="F36" s="4">
        <f t="shared" si="3"/>
        <v>0</v>
      </c>
    </row>
    <row r="37" spans="2:6" ht="14.25" hidden="1" customHeight="1" outlineLevel="1">
      <c r="C37" s="11" t="str">
        <f t="shared" si="5"/>
        <v/>
      </c>
      <c r="D37" s="4" t="str">
        <f t="shared" si="1"/>
        <v/>
      </c>
      <c r="E37" s="4" t="str">
        <f t="shared" si="2"/>
        <v/>
      </c>
      <c r="F37" s="4">
        <f t="shared" si="3"/>
        <v>0</v>
      </c>
    </row>
    <row r="38" spans="2:6" ht="14.25" hidden="1" customHeight="1" outlineLevel="1">
      <c r="C38" s="11" t="str">
        <f t="shared" si="5"/>
        <v/>
      </c>
      <c r="D38" s="4" t="str">
        <f t="shared" si="1"/>
        <v/>
      </c>
      <c r="E38" s="4" t="str">
        <f t="shared" si="2"/>
        <v/>
      </c>
      <c r="F38" s="4">
        <f t="shared" si="3"/>
        <v>0</v>
      </c>
    </row>
    <row r="39" spans="2:6" ht="14.25" hidden="1" customHeight="1" outlineLevel="1">
      <c r="C39" s="11" t="str">
        <f t="shared" si="5"/>
        <v/>
      </c>
      <c r="D39" s="4" t="str">
        <f t="shared" si="1"/>
        <v/>
      </c>
      <c r="E39" s="4" t="str">
        <f t="shared" si="2"/>
        <v/>
      </c>
      <c r="F39" s="4">
        <f t="shared" si="3"/>
        <v>0</v>
      </c>
    </row>
    <row r="40" spans="2:6" ht="14.25" hidden="1" customHeight="1" outlineLevel="1">
      <c r="C40" s="11" t="str">
        <f t="shared" si="5"/>
        <v/>
      </c>
      <c r="D40" s="4" t="str">
        <f t="shared" si="1"/>
        <v/>
      </c>
      <c r="E40" s="4" t="str">
        <f t="shared" si="2"/>
        <v/>
      </c>
      <c r="F40" s="4">
        <f t="shared" si="3"/>
        <v>0</v>
      </c>
    </row>
    <row r="41" spans="2:6" ht="14.25" hidden="1" customHeight="1" outlineLevel="1">
      <c r="C41" s="11" t="str">
        <f t="shared" si="5"/>
        <v/>
      </c>
      <c r="D41" s="4" t="str">
        <f t="shared" si="1"/>
        <v/>
      </c>
      <c r="E41" s="4" t="str">
        <f t="shared" si="2"/>
        <v/>
      </c>
      <c r="F41" s="4">
        <f t="shared" si="3"/>
        <v>0</v>
      </c>
    </row>
    <row r="42" spans="2:6" ht="14.25" hidden="1" customHeight="1" outlineLevel="1">
      <c r="C42" s="11" t="str">
        <f t="shared" si="5"/>
        <v/>
      </c>
      <c r="D42" s="4" t="str">
        <f t="shared" si="1"/>
        <v/>
      </c>
      <c r="E42" s="4" t="str">
        <f t="shared" si="2"/>
        <v/>
      </c>
      <c r="F42" s="4">
        <f t="shared" si="3"/>
        <v>0</v>
      </c>
    </row>
    <row r="43" spans="2:6" ht="14.25" hidden="1" customHeight="1" outlineLevel="1">
      <c r="C43" s="11" t="str">
        <f t="shared" si="5"/>
        <v/>
      </c>
      <c r="D43" s="4" t="str">
        <f t="shared" si="1"/>
        <v/>
      </c>
      <c r="E43" s="4" t="str">
        <f t="shared" si="2"/>
        <v/>
      </c>
      <c r="F43" s="4">
        <f t="shared" si="3"/>
        <v>0</v>
      </c>
    </row>
    <row r="44" spans="2:6" ht="14.25" hidden="1" customHeight="1" outlineLevel="2">
      <c r="C44" s="11" t="str">
        <f t="shared" si="5"/>
        <v/>
      </c>
      <c r="D44" s="4" t="str">
        <f t="shared" si="1"/>
        <v/>
      </c>
      <c r="E44" s="4" t="str">
        <f t="shared" si="2"/>
        <v/>
      </c>
      <c r="F44" s="4">
        <f t="shared" si="3"/>
        <v>0</v>
      </c>
    </row>
    <row r="45" spans="2:6" ht="14.25" hidden="1" customHeight="1" outlineLevel="2">
      <c r="C45" s="11" t="str">
        <f t="shared" si="5"/>
        <v/>
      </c>
      <c r="D45" s="4" t="str">
        <f t="shared" si="1"/>
        <v/>
      </c>
      <c r="E45" s="4" t="str">
        <f t="shared" si="2"/>
        <v/>
      </c>
      <c r="F45" s="4">
        <f t="shared" si="3"/>
        <v>0</v>
      </c>
    </row>
    <row r="46" spans="2:6" ht="14.25" hidden="1" customHeight="1" outlineLevel="2">
      <c r="C46" s="11" t="str">
        <f t="shared" si="5"/>
        <v/>
      </c>
      <c r="D46" s="4" t="str">
        <f t="shared" si="1"/>
        <v/>
      </c>
      <c r="E46" s="4" t="str">
        <f t="shared" si="2"/>
        <v/>
      </c>
      <c r="F46" s="4">
        <f t="shared" si="3"/>
        <v>0</v>
      </c>
    </row>
    <row r="47" spans="2:6" ht="14.25" hidden="1" customHeight="1" outlineLevel="2">
      <c r="C47" s="11" t="str">
        <f t="shared" si="5"/>
        <v/>
      </c>
      <c r="D47" s="4" t="str">
        <f t="shared" si="1"/>
        <v/>
      </c>
      <c r="E47" s="4" t="str">
        <f t="shared" si="2"/>
        <v/>
      </c>
      <c r="F47" s="4">
        <f t="shared" si="3"/>
        <v>0</v>
      </c>
    </row>
    <row r="48" spans="2:6" ht="14.25" hidden="1" customHeight="1" outlineLevel="2">
      <c r="C48" s="11" t="str">
        <f t="shared" si="5"/>
        <v/>
      </c>
      <c r="D48" s="4" t="str">
        <f t="shared" si="1"/>
        <v/>
      </c>
      <c r="E48" s="4" t="str">
        <f t="shared" si="2"/>
        <v/>
      </c>
      <c r="F48" s="4">
        <f t="shared" si="3"/>
        <v>0</v>
      </c>
    </row>
    <row r="49" spans="3:6" ht="14.25" hidden="1" customHeight="1" outlineLevel="2">
      <c r="C49" s="11" t="str">
        <f t="shared" si="5"/>
        <v/>
      </c>
      <c r="D49" s="4" t="str">
        <f t="shared" si="1"/>
        <v/>
      </c>
      <c r="E49" s="4" t="str">
        <f t="shared" si="2"/>
        <v/>
      </c>
      <c r="F49" s="4">
        <f t="shared" si="3"/>
        <v>0</v>
      </c>
    </row>
    <row r="50" spans="3:6" ht="14.25" hidden="1" customHeight="1" outlineLevel="2">
      <c r="C50" s="11" t="str">
        <f t="shared" si="5"/>
        <v/>
      </c>
      <c r="D50" s="4" t="str">
        <f t="shared" si="1"/>
        <v/>
      </c>
      <c r="E50" s="4" t="str">
        <f t="shared" si="2"/>
        <v/>
      </c>
      <c r="F50" s="4">
        <f t="shared" si="3"/>
        <v>0</v>
      </c>
    </row>
    <row r="51" spans="3:6" ht="14.25" hidden="1" customHeight="1" outlineLevel="2">
      <c r="C51" s="11" t="str">
        <f t="shared" si="5"/>
        <v/>
      </c>
      <c r="D51" s="4" t="str">
        <f t="shared" si="1"/>
        <v/>
      </c>
      <c r="E51" s="4" t="str">
        <f t="shared" si="2"/>
        <v/>
      </c>
      <c r="F51" s="4">
        <f t="shared" si="3"/>
        <v>0</v>
      </c>
    </row>
    <row r="52" spans="3:6" ht="14.25" hidden="1" customHeight="1" outlineLevel="2">
      <c r="C52" s="11" t="str">
        <f t="shared" si="5"/>
        <v/>
      </c>
      <c r="D52" s="4" t="str">
        <f t="shared" si="1"/>
        <v/>
      </c>
      <c r="E52" s="4" t="str">
        <f t="shared" si="2"/>
        <v/>
      </c>
      <c r="F52" s="4">
        <f t="shared" si="3"/>
        <v>0</v>
      </c>
    </row>
    <row r="53" spans="3:6" ht="14.25" hidden="1" customHeight="1" outlineLevel="2">
      <c r="C53" s="11" t="str">
        <f t="shared" si="5"/>
        <v/>
      </c>
      <c r="D53" s="4" t="str">
        <f t="shared" si="1"/>
        <v/>
      </c>
      <c r="E53" s="4" t="str">
        <f t="shared" si="2"/>
        <v/>
      </c>
      <c r="F53" s="4">
        <f t="shared" si="3"/>
        <v>0</v>
      </c>
    </row>
    <row r="54" spans="3:6" ht="14.25" hidden="1" customHeight="1" outlineLevel="1">
      <c r="C54" s="11"/>
    </row>
    <row r="55" spans="3:6" ht="14.25" hidden="1" customHeight="1" outlineLevel="1">
      <c r="C55" s="11"/>
      <c r="E55" s="11" t="s">
        <v>11</v>
      </c>
      <c r="F55" s="4">
        <f>+AVERAGEIF(F14:F43,"&gt;0")</f>
        <v>76876.144324048029</v>
      </c>
    </row>
    <row r="56" spans="3:6" ht="14.25" customHeight="1" collapsed="1">
      <c r="C56" s="11"/>
    </row>
    <row r="57" spans="3:6" ht="14.25" customHeight="1">
      <c r="C57" s="11"/>
    </row>
    <row r="58" spans="3:6" ht="14.25" customHeight="1">
      <c r="C58" s="11"/>
    </row>
    <row r="59" spans="3:6" ht="14.25" customHeight="1">
      <c r="C59" s="11"/>
    </row>
    <row r="60" spans="3:6" ht="14.25" customHeight="1">
      <c r="C60" s="11"/>
    </row>
    <row r="61" spans="3:6" ht="14.25" customHeight="1">
      <c r="C61" s="11"/>
    </row>
    <row r="62" spans="3:6" ht="14.25" customHeight="1">
      <c r="C62" s="11"/>
    </row>
    <row r="63" spans="3:6" ht="14.25" customHeight="1"/>
    <row r="64" spans="3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C5:E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1000"/>
  <sheetViews>
    <sheetView showGridLines="0" workbookViewId="0">
      <selection sqref="A1:XFD1048576"/>
    </sheetView>
  </sheetViews>
  <sheetFormatPr defaultColWidth="12.625" defaultRowHeight="15" customHeight="1"/>
  <cols>
    <col min="1" max="2" width="9.125" style="1" customWidth="1"/>
    <col min="3" max="5" width="14.625" style="1" customWidth="1"/>
    <col min="6" max="6" width="9.125" style="1" customWidth="1"/>
    <col min="7" max="10" width="14.625" style="1" customWidth="1"/>
    <col min="11" max="11" width="9.125" style="1" customWidth="1"/>
    <col min="12" max="15" width="14.625" style="1" customWidth="1"/>
    <col min="16" max="16" width="9.125" style="1" customWidth="1"/>
    <col min="17" max="19" width="14.625" style="1" customWidth="1"/>
    <col min="20" max="26" width="9.125" style="1" customWidth="1"/>
    <col min="27" max="16384" width="12.625" style="1"/>
  </cols>
  <sheetData>
    <row r="1" spans="2:19" ht="14.25" customHeight="1"/>
    <row r="2" spans="2:19" ht="14.25" customHeight="1">
      <c r="B2" s="2" t="s">
        <v>0</v>
      </c>
      <c r="F2" s="2"/>
      <c r="G2" s="2"/>
      <c r="K2" s="2"/>
      <c r="L2" s="2"/>
      <c r="P2" s="2"/>
    </row>
    <row r="3" spans="2:19" ht="14.25" customHeight="1">
      <c r="B3" s="1" t="s">
        <v>12</v>
      </c>
    </row>
    <row r="4" spans="2:19" ht="14.25" customHeight="1"/>
    <row r="5" spans="2:19" ht="14.25" customHeight="1"/>
    <row r="6" spans="2:19" ht="14.25" customHeight="1">
      <c r="B6" s="14" t="s">
        <v>13</v>
      </c>
      <c r="C6" s="15"/>
      <c r="D6" s="15"/>
      <c r="E6" s="16"/>
      <c r="F6" s="14" t="s">
        <v>14</v>
      </c>
      <c r="G6" s="17"/>
      <c r="H6" s="15"/>
      <c r="I6" s="15"/>
      <c r="J6" s="16"/>
      <c r="K6" s="14" t="s">
        <v>15</v>
      </c>
      <c r="L6" s="17"/>
      <c r="M6" s="15"/>
      <c r="N6" s="15"/>
      <c r="O6" s="16"/>
      <c r="P6" s="14" t="s">
        <v>16</v>
      </c>
      <c r="Q6" s="15"/>
      <c r="R6" s="15"/>
      <c r="S6" s="16"/>
    </row>
    <row r="7" spans="2:19" ht="14.25" customHeight="1">
      <c r="B7" s="18" t="s">
        <v>17</v>
      </c>
      <c r="C7" s="19" t="s">
        <v>8</v>
      </c>
      <c r="D7" s="19" t="s">
        <v>9</v>
      </c>
      <c r="E7" s="20" t="s">
        <v>18</v>
      </c>
      <c r="F7" s="18" t="s">
        <v>17</v>
      </c>
      <c r="G7" s="19" t="s">
        <v>19</v>
      </c>
      <c r="H7" s="19" t="s">
        <v>8</v>
      </c>
      <c r="I7" s="19" t="s">
        <v>9</v>
      </c>
      <c r="J7" s="20" t="s">
        <v>18</v>
      </c>
      <c r="K7" s="18" t="s">
        <v>17</v>
      </c>
      <c r="L7" s="19" t="s">
        <v>19</v>
      </c>
      <c r="M7" s="19" t="s">
        <v>8</v>
      </c>
      <c r="N7" s="19" t="s">
        <v>9</v>
      </c>
      <c r="O7" s="20" t="s">
        <v>18</v>
      </c>
      <c r="P7" s="18" t="s">
        <v>17</v>
      </c>
      <c r="Q7" s="19" t="s">
        <v>8</v>
      </c>
      <c r="R7" s="19" t="s">
        <v>9</v>
      </c>
      <c r="S7" s="20" t="s">
        <v>18</v>
      </c>
    </row>
    <row r="8" spans="2:19" ht="14.25" customHeight="1">
      <c r="B8" s="21"/>
      <c r="C8" s="22">
        <f t="shared" ref="C8:E8" si="0">+SUM(C9:C43)</f>
        <v>2635719</v>
      </c>
      <c r="D8" s="22">
        <f t="shared" si="0"/>
        <v>770981.75</v>
      </c>
      <c r="E8" s="23">
        <f t="shared" si="0"/>
        <v>3406700.75</v>
      </c>
      <c r="F8" s="21"/>
      <c r="G8" s="24"/>
      <c r="H8" s="22">
        <f t="shared" ref="H8:J8" si="1">+SUM(H9:H43)</f>
        <v>2220000</v>
      </c>
      <c r="I8" s="22">
        <f t="shared" si="1"/>
        <v>760718.75</v>
      </c>
      <c r="J8" s="23">
        <f t="shared" si="1"/>
        <v>2980718.75</v>
      </c>
      <c r="K8" s="21"/>
      <c r="L8" s="24"/>
      <c r="M8" s="22">
        <f t="shared" ref="M8:O8" si="2">+SUM(M9:M43)</f>
        <v>415719</v>
      </c>
      <c r="N8" s="22">
        <f t="shared" si="2"/>
        <v>10263</v>
      </c>
      <c r="O8" s="23">
        <f t="shared" si="2"/>
        <v>425982</v>
      </c>
      <c r="P8" s="21"/>
      <c r="Q8" s="22">
        <f t="shared" ref="Q8:S8" si="3">+SUM(Q9:Q43)</f>
        <v>0</v>
      </c>
      <c r="R8" s="22">
        <f t="shared" si="3"/>
        <v>0</v>
      </c>
      <c r="S8" s="23">
        <f t="shared" si="3"/>
        <v>0</v>
      </c>
    </row>
    <row r="9" spans="2:19" ht="14.25" customHeight="1">
      <c r="B9" s="25">
        <v>2026</v>
      </c>
      <c r="C9" s="4">
        <f t="shared" ref="C9:D9" si="4">+H9+M9</f>
        <v>201968</v>
      </c>
      <c r="D9" s="4">
        <f t="shared" si="4"/>
        <v>78603.5</v>
      </c>
      <c r="E9" s="26">
        <f t="shared" ref="E9:E26" si="5">+SUM(C9:D9)</f>
        <v>280571.5</v>
      </c>
      <c r="F9" s="25">
        <v>2026</v>
      </c>
      <c r="G9" s="27">
        <v>0.04</v>
      </c>
      <c r="H9" s="4">
        <v>85000</v>
      </c>
      <c r="I9" s="4">
        <v>73862.5</v>
      </c>
      <c r="J9" s="26">
        <f t="shared" ref="J9:J26" si="6">+SUM(H9:I9)</f>
        <v>158862.5</v>
      </c>
      <c r="K9" s="25">
        <v>2026</v>
      </c>
      <c r="L9" s="27">
        <v>1.21E-2</v>
      </c>
      <c r="M9" s="4">
        <v>116968</v>
      </c>
      <c r="N9" s="4">
        <v>4741</v>
      </c>
      <c r="O9" s="26">
        <f t="shared" ref="O9:O12" si="7">+SUM(M9:N9)</f>
        <v>121709</v>
      </c>
      <c r="P9" s="25">
        <v>2026</v>
      </c>
      <c r="Q9" s="4"/>
      <c r="R9" s="4"/>
      <c r="S9" s="26"/>
    </row>
    <row r="10" spans="2:19" ht="14.25" customHeight="1">
      <c r="B10" s="25">
        <f t="shared" ref="B10:B43" si="8">+B9+1</f>
        <v>2027</v>
      </c>
      <c r="C10" s="4">
        <f t="shared" ref="C10:D10" si="9">+H10+M10</f>
        <v>208407</v>
      </c>
      <c r="D10" s="4">
        <f t="shared" si="9"/>
        <v>73663.5</v>
      </c>
      <c r="E10" s="26">
        <f t="shared" si="5"/>
        <v>282070.5</v>
      </c>
      <c r="F10" s="25">
        <f t="shared" ref="F10:F43" si="10">+F9+1</f>
        <v>2027</v>
      </c>
      <c r="G10" s="27">
        <v>0.04</v>
      </c>
      <c r="H10" s="4">
        <v>90000</v>
      </c>
      <c r="I10" s="4">
        <v>70362.5</v>
      </c>
      <c r="J10" s="26">
        <f t="shared" si="6"/>
        <v>160362.5</v>
      </c>
      <c r="K10" s="25">
        <f t="shared" ref="K10:K43" si="11">+K9+1</f>
        <v>2027</v>
      </c>
      <c r="L10" s="27">
        <v>1.21E-2</v>
      </c>
      <c r="M10" s="4">
        <v>118407</v>
      </c>
      <c r="N10" s="4">
        <v>3301</v>
      </c>
      <c r="O10" s="26">
        <f t="shared" si="7"/>
        <v>121708</v>
      </c>
      <c r="P10" s="25">
        <f t="shared" ref="P10:P43" si="12">+P9+1</f>
        <v>2027</v>
      </c>
      <c r="Q10" s="4"/>
      <c r="R10" s="4"/>
      <c r="S10" s="26"/>
    </row>
    <row r="11" spans="2:19" ht="14.25" customHeight="1">
      <c r="B11" s="25">
        <f t="shared" si="8"/>
        <v>2028</v>
      </c>
      <c r="C11" s="4">
        <f t="shared" ref="C11:D11" si="13">+H11+M11</f>
        <v>209858</v>
      </c>
      <c r="D11" s="4">
        <f t="shared" si="13"/>
        <v>68613.5</v>
      </c>
      <c r="E11" s="26">
        <f t="shared" si="5"/>
        <v>278471.5</v>
      </c>
      <c r="F11" s="25">
        <f t="shared" si="10"/>
        <v>2028</v>
      </c>
      <c r="G11" s="27">
        <v>0.04</v>
      </c>
      <c r="H11" s="4">
        <v>90000</v>
      </c>
      <c r="I11" s="4">
        <v>66762.5</v>
      </c>
      <c r="J11" s="26">
        <f t="shared" si="6"/>
        <v>156762.5</v>
      </c>
      <c r="K11" s="25">
        <f t="shared" si="11"/>
        <v>2028</v>
      </c>
      <c r="L11" s="27">
        <v>1.21E-2</v>
      </c>
      <c r="M11" s="4">
        <v>119858</v>
      </c>
      <c r="N11" s="4">
        <v>1851</v>
      </c>
      <c r="O11" s="26">
        <f t="shared" si="7"/>
        <v>121709</v>
      </c>
      <c r="P11" s="25">
        <f t="shared" si="12"/>
        <v>2028</v>
      </c>
      <c r="Q11" s="4"/>
      <c r="R11" s="4"/>
      <c r="S11" s="26"/>
    </row>
    <row r="12" spans="2:19" ht="14.25" customHeight="1">
      <c r="B12" s="25">
        <f t="shared" si="8"/>
        <v>2029</v>
      </c>
      <c r="C12" s="4">
        <f t="shared" ref="C12:D12" si="14">+H12+M12</f>
        <v>155486</v>
      </c>
      <c r="D12" s="4">
        <f t="shared" si="14"/>
        <v>63907.5</v>
      </c>
      <c r="E12" s="26">
        <f t="shared" si="5"/>
        <v>219393.5</v>
      </c>
      <c r="F12" s="25">
        <f t="shared" si="10"/>
        <v>2029</v>
      </c>
      <c r="G12" s="27">
        <v>0.03</v>
      </c>
      <c r="H12" s="4">
        <v>95000</v>
      </c>
      <c r="I12" s="4">
        <v>63537.5</v>
      </c>
      <c r="J12" s="26">
        <f t="shared" si="6"/>
        <v>158537.5</v>
      </c>
      <c r="K12" s="25">
        <f t="shared" si="11"/>
        <v>2029</v>
      </c>
      <c r="L12" s="27">
        <v>1.21E-2</v>
      </c>
      <c r="M12" s="4">
        <v>60486</v>
      </c>
      <c r="N12" s="4">
        <v>370</v>
      </c>
      <c r="O12" s="26">
        <f t="shared" si="7"/>
        <v>60856</v>
      </c>
      <c r="P12" s="25">
        <f t="shared" si="12"/>
        <v>2029</v>
      </c>
      <c r="Q12" s="4"/>
      <c r="R12" s="4"/>
      <c r="S12" s="26"/>
    </row>
    <row r="13" spans="2:19" ht="14.25" customHeight="1">
      <c r="B13" s="28">
        <f t="shared" si="8"/>
        <v>2030</v>
      </c>
      <c r="C13" s="29">
        <f t="shared" ref="C13:D13" si="15">+H13+M13</f>
        <v>100000</v>
      </c>
      <c r="D13" s="29">
        <f t="shared" si="15"/>
        <v>60612.5</v>
      </c>
      <c r="E13" s="30">
        <f t="shared" si="5"/>
        <v>160612.5</v>
      </c>
      <c r="F13" s="28">
        <f t="shared" si="10"/>
        <v>2030</v>
      </c>
      <c r="G13" s="31">
        <v>0.03</v>
      </c>
      <c r="H13" s="29">
        <v>100000</v>
      </c>
      <c r="I13" s="29">
        <v>60612.5</v>
      </c>
      <c r="J13" s="30">
        <f t="shared" si="6"/>
        <v>160612.5</v>
      </c>
      <c r="K13" s="28">
        <f t="shared" si="11"/>
        <v>2030</v>
      </c>
      <c r="L13" s="32"/>
      <c r="M13" s="29"/>
      <c r="N13" s="29"/>
      <c r="O13" s="30"/>
      <c r="P13" s="28">
        <f t="shared" si="12"/>
        <v>2030</v>
      </c>
      <c r="Q13" s="29"/>
      <c r="R13" s="29"/>
      <c r="S13" s="30"/>
    </row>
    <row r="14" spans="2:19" ht="14.25" customHeight="1">
      <c r="B14" s="25">
        <f t="shared" si="8"/>
        <v>2031</v>
      </c>
      <c r="C14" s="4">
        <f t="shared" ref="C14:D14" si="16">+H14+M14</f>
        <v>105000</v>
      </c>
      <c r="D14" s="4">
        <f t="shared" si="16"/>
        <v>57537.5</v>
      </c>
      <c r="E14" s="26">
        <f t="shared" si="5"/>
        <v>162537.5</v>
      </c>
      <c r="F14" s="25">
        <f t="shared" si="10"/>
        <v>2031</v>
      </c>
      <c r="G14" s="27">
        <v>0.03</v>
      </c>
      <c r="H14" s="4">
        <v>105000</v>
      </c>
      <c r="I14" s="4">
        <v>57537.5</v>
      </c>
      <c r="J14" s="26">
        <f t="shared" si="6"/>
        <v>162537.5</v>
      </c>
      <c r="K14" s="25">
        <f t="shared" si="11"/>
        <v>2031</v>
      </c>
      <c r="L14" s="11"/>
      <c r="M14" s="4"/>
      <c r="N14" s="4"/>
      <c r="O14" s="26"/>
      <c r="P14" s="25">
        <f t="shared" si="12"/>
        <v>2031</v>
      </c>
      <c r="Q14" s="4"/>
      <c r="R14" s="4"/>
      <c r="S14" s="26"/>
    </row>
    <row r="15" spans="2:19" ht="14.25" customHeight="1">
      <c r="B15" s="25">
        <f t="shared" si="8"/>
        <v>2032</v>
      </c>
      <c r="C15" s="4">
        <f t="shared" ref="C15:D15" si="17">+H15+M15</f>
        <v>110000</v>
      </c>
      <c r="D15" s="4">
        <f t="shared" si="17"/>
        <v>54243.75</v>
      </c>
      <c r="E15" s="26">
        <f t="shared" si="5"/>
        <v>164243.75</v>
      </c>
      <c r="F15" s="25">
        <f t="shared" si="10"/>
        <v>2032</v>
      </c>
      <c r="G15" s="27">
        <v>3.125E-2</v>
      </c>
      <c r="H15" s="4">
        <v>110000</v>
      </c>
      <c r="I15" s="4">
        <v>54243.75</v>
      </c>
      <c r="J15" s="26">
        <f t="shared" si="6"/>
        <v>164243.75</v>
      </c>
      <c r="K15" s="25">
        <f t="shared" si="11"/>
        <v>2032</v>
      </c>
      <c r="L15" s="11"/>
      <c r="M15" s="4"/>
      <c r="N15" s="4"/>
      <c r="O15" s="26"/>
      <c r="P15" s="25">
        <f t="shared" si="12"/>
        <v>2032</v>
      </c>
      <c r="Q15" s="4"/>
      <c r="R15" s="4"/>
      <c r="S15" s="26"/>
    </row>
    <row r="16" spans="2:19" ht="14.25" customHeight="1">
      <c r="B16" s="25">
        <f t="shared" si="8"/>
        <v>2033</v>
      </c>
      <c r="C16" s="4">
        <f t="shared" ref="C16:D16" si="18">+H16+M16</f>
        <v>115000</v>
      </c>
      <c r="D16" s="4">
        <f t="shared" si="18"/>
        <v>50728.125</v>
      </c>
      <c r="E16" s="26">
        <f t="shared" si="5"/>
        <v>165728.125</v>
      </c>
      <c r="F16" s="25">
        <f t="shared" si="10"/>
        <v>2033</v>
      </c>
      <c r="G16" s="27">
        <v>3.125E-2</v>
      </c>
      <c r="H16" s="4">
        <v>115000</v>
      </c>
      <c r="I16" s="4">
        <v>50728.125</v>
      </c>
      <c r="J16" s="26">
        <f t="shared" si="6"/>
        <v>165728.125</v>
      </c>
      <c r="K16" s="25">
        <f t="shared" si="11"/>
        <v>2033</v>
      </c>
      <c r="L16" s="11"/>
      <c r="M16" s="4"/>
      <c r="N16" s="4"/>
      <c r="O16" s="26"/>
      <c r="P16" s="25">
        <f t="shared" si="12"/>
        <v>2033</v>
      </c>
      <c r="Q16" s="4"/>
      <c r="R16" s="4"/>
      <c r="S16" s="26"/>
    </row>
    <row r="17" spans="2:19" ht="14.25" customHeight="1">
      <c r="B17" s="25">
        <f t="shared" si="8"/>
        <v>2034</v>
      </c>
      <c r="C17" s="4">
        <f t="shared" ref="C17:D17" si="19">+H17+M17</f>
        <v>120000</v>
      </c>
      <c r="D17" s="4">
        <f t="shared" si="19"/>
        <v>46981.25</v>
      </c>
      <c r="E17" s="26">
        <f t="shared" si="5"/>
        <v>166981.25</v>
      </c>
      <c r="F17" s="25">
        <f t="shared" si="10"/>
        <v>2034</v>
      </c>
      <c r="G17" s="27">
        <v>3.2500000000000001E-2</v>
      </c>
      <c r="H17" s="4">
        <v>120000</v>
      </c>
      <c r="I17" s="4">
        <v>46981.25</v>
      </c>
      <c r="J17" s="26">
        <f t="shared" si="6"/>
        <v>166981.25</v>
      </c>
      <c r="K17" s="25">
        <f t="shared" si="11"/>
        <v>2034</v>
      </c>
      <c r="L17" s="11"/>
      <c r="M17" s="4"/>
      <c r="N17" s="4"/>
      <c r="O17" s="26"/>
      <c r="P17" s="25">
        <f t="shared" si="12"/>
        <v>2034</v>
      </c>
      <c r="Q17" s="4"/>
      <c r="R17" s="4"/>
      <c r="S17" s="26"/>
    </row>
    <row r="18" spans="2:19" ht="14.25" customHeight="1">
      <c r="B18" s="28">
        <f t="shared" si="8"/>
        <v>2035</v>
      </c>
      <c r="C18" s="29">
        <f t="shared" ref="C18:D18" si="20">+H18+M18</f>
        <v>125000</v>
      </c>
      <c r="D18" s="29">
        <f t="shared" si="20"/>
        <v>43000</v>
      </c>
      <c r="E18" s="30">
        <f t="shared" si="5"/>
        <v>168000</v>
      </c>
      <c r="F18" s="28">
        <f t="shared" si="10"/>
        <v>2035</v>
      </c>
      <c r="G18" s="31">
        <v>3.2500000000000001E-2</v>
      </c>
      <c r="H18" s="29">
        <v>125000</v>
      </c>
      <c r="I18" s="29">
        <v>43000</v>
      </c>
      <c r="J18" s="30">
        <f t="shared" si="6"/>
        <v>168000</v>
      </c>
      <c r="K18" s="28">
        <f t="shared" si="11"/>
        <v>2035</v>
      </c>
      <c r="L18" s="32"/>
      <c r="M18" s="29"/>
      <c r="N18" s="29"/>
      <c r="O18" s="30"/>
      <c r="P18" s="28">
        <f t="shared" si="12"/>
        <v>2035</v>
      </c>
      <c r="Q18" s="29"/>
      <c r="R18" s="29"/>
      <c r="S18" s="30"/>
    </row>
    <row r="19" spans="2:19" ht="14.25" customHeight="1">
      <c r="B19" s="25">
        <f t="shared" si="8"/>
        <v>2036</v>
      </c>
      <c r="C19" s="4">
        <f t="shared" ref="C19:D19" si="21">+H19+M19</f>
        <v>130000</v>
      </c>
      <c r="D19" s="4">
        <f t="shared" si="21"/>
        <v>38775</v>
      </c>
      <c r="E19" s="26">
        <f t="shared" si="5"/>
        <v>168775</v>
      </c>
      <c r="F19" s="25">
        <f t="shared" si="10"/>
        <v>2036</v>
      </c>
      <c r="G19" s="27">
        <v>3.3750000000000002E-2</v>
      </c>
      <c r="H19" s="4">
        <v>130000</v>
      </c>
      <c r="I19" s="4">
        <v>38775</v>
      </c>
      <c r="J19" s="26">
        <f t="shared" si="6"/>
        <v>168775</v>
      </c>
      <c r="K19" s="25">
        <f t="shared" si="11"/>
        <v>2036</v>
      </c>
      <c r="L19" s="11"/>
      <c r="M19" s="4"/>
      <c r="N19" s="4"/>
      <c r="O19" s="26"/>
      <c r="P19" s="25">
        <f t="shared" si="12"/>
        <v>2036</v>
      </c>
      <c r="Q19" s="4"/>
      <c r="R19" s="4"/>
      <c r="S19" s="26"/>
    </row>
    <row r="20" spans="2:19" ht="14.25" customHeight="1">
      <c r="B20" s="25">
        <f t="shared" si="8"/>
        <v>2037</v>
      </c>
      <c r="C20" s="4">
        <f t="shared" ref="C20:D20" si="22">+H20+M20</f>
        <v>135000</v>
      </c>
      <c r="D20" s="4">
        <f t="shared" si="22"/>
        <v>34303.125</v>
      </c>
      <c r="E20" s="26">
        <f t="shared" si="5"/>
        <v>169303.125</v>
      </c>
      <c r="F20" s="25">
        <f t="shared" si="10"/>
        <v>2037</v>
      </c>
      <c r="G20" s="27">
        <v>3.3750000000000002E-2</v>
      </c>
      <c r="H20" s="4">
        <v>135000</v>
      </c>
      <c r="I20" s="4">
        <v>34303.125</v>
      </c>
      <c r="J20" s="26">
        <f t="shared" si="6"/>
        <v>169303.125</v>
      </c>
      <c r="K20" s="25">
        <f t="shared" si="11"/>
        <v>2037</v>
      </c>
      <c r="L20" s="11"/>
      <c r="M20" s="4"/>
      <c r="N20" s="4"/>
      <c r="O20" s="26"/>
      <c r="P20" s="25">
        <f t="shared" si="12"/>
        <v>2037</v>
      </c>
      <c r="Q20" s="4"/>
      <c r="R20" s="4"/>
      <c r="S20" s="26"/>
    </row>
    <row r="21" spans="2:19" ht="14.25" customHeight="1">
      <c r="B21" s="25">
        <f t="shared" si="8"/>
        <v>2038</v>
      </c>
      <c r="C21" s="4">
        <f t="shared" ref="C21:D21" si="23">+H21+M21</f>
        <v>140000</v>
      </c>
      <c r="D21" s="4">
        <f t="shared" si="23"/>
        <v>29662.500000000004</v>
      </c>
      <c r="E21" s="26">
        <f t="shared" si="5"/>
        <v>169662.5</v>
      </c>
      <c r="F21" s="25">
        <f t="shared" si="10"/>
        <v>2038</v>
      </c>
      <c r="G21" s="27">
        <v>3.3750000000000002E-2</v>
      </c>
      <c r="H21" s="4">
        <v>140000</v>
      </c>
      <c r="I21" s="4">
        <v>29662.500000000004</v>
      </c>
      <c r="J21" s="26">
        <f t="shared" si="6"/>
        <v>169662.5</v>
      </c>
      <c r="K21" s="25">
        <f t="shared" si="11"/>
        <v>2038</v>
      </c>
      <c r="L21" s="11"/>
      <c r="M21" s="4"/>
      <c r="N21" s="4"/>
      <c r="O21" s="26"/>
      <c r="P21" s="25">
        <f t="shared" si="12"/>
        <v>2038</v>
      </c>
      <c r="Q21" s="4"/>
      <c r="R21" s="4"/>
      <c r="S21" s="26"/>
    </row>
    <row r="22" spans="2:19" ht="14.25" customHeight="1">
      <c r="B22" s="25">
        <f t="shared" si="8"/>
        <v>2039</v>
      </c>
      <c r="C22" s="4">
        <f t="shared" ref="C22:D22" si="24">+H22+M22</f>
        <v>145000</v>
      </c>
      <c r="D22" s="4">
        <f t="shared" si="24"/>
        <v>24762.500000000004</v>
      </c>
      <c r="E22" s="26">
        <f t="shared" si="5"/>
        <v>169762.5</v>
      </c>
      <c r="F22" s="25">
        <f t="shared" si="10"/>
        <v>2039</v>
      </c>
      <c r="G22" s="27">
        <v>3.5000000000000003E-2</v>
      </c>
      <c r="H22" s="4">
        <v>145000</v>
      </c>
      <c r="I22" s="4">
        <v>24762.500000000004</v>
      </c>
      <c r="J22" s="26">
        <f t="shared" si="6"/>
        <v>169762.5</v>
      </c>
      <c r="K22" s="25">
        <f t="shared" si="11"/>
        <v>2039</v>
      </c>
      <c r="L22" s="11"/>
      <c r="M22" s="4"/>
      <c r="N22" s="4"/>
      <c r="O22" s="26"/>
      <c r="P22" s="25">
        <f t="shared" si="12"/>
        <v>2039</v>
      </c>
      <c r="Q22" s="4"/>
      <c r="R22" s="4"/>
      <c r="S22" s="26"/>
    </row>
    <row r="23" spans="2:19" ht="14.25" customHeight="1">
      <c r="B23" s="28">
        <f t="shared" si="8"/>
        <v>2040</v>
      </c>
      <c r="C23" s="29">
        <f t="shared" ref="C23:D23" si="25">+H23+M23</f>
        <v>150000</v>
      </c>
      <c r="D23" s="29">
        <f t="shared" si="25"/>
        <v>19600.000000000004</v>
      </c>
      <c r="E23" s="30">
        <f t="shared" si="5"/>
        <v>169600</v>
      </c>
      <c r="F23" s="28">
        <f t="shared" si="10"/>
        <v>2040</v>
      </c>
      <c r="G23" s="31">
        <v>3.5000000000000003E-2</v>
      </c>
      <c r="H23" s="29">
        <v>150000</v>
      </c>
      <c r="I23" s="29">
        <v>19600.000000000004</v>
      </c>
      <c r="J23" s="30">
        <f t="shared" si="6"/>
        <v>169600</v>
      </c>
      <c r="K23" s="28">
        <f t="shared" si="11"/>
        <v>2040</v>
      </c>
      <c r="L23" s="32"/>
      <c r="M23" s="29"/>
      <c r="N23" s="29"/>
      <c r="O23" s="30"/>
      <c r="P23" s="28">
        <f t="shared" si="12"/>
        <v>2040</v>
      </c>
      <c r="Q23" s="29"/>
      <c r="R23" s="29"/>
      <c r="S23" s="30"/>
    </row>
    <row r="24" spans="2:19" ht="14.25" customHeight="1">
      <c r="B24" s="25">
        <f t="shared" si="8"/>
        <v>2041</v>
      </c>
      <c r="C24" s="4">
        <f t="shared" ref="C24:D24" si="26">+H24+M24</f>
        <v>155000</v>
      </c>
      <c r="D24" s="4">
        <f t="shared" si="26"/>
        <v>14262.500000000002</v>
      </c>
      <c r="E24" s="26">
        <f t="shared" si="5"/>
        <v>169262.5</v>
      </c>
      <c r="F24" s="25">
        <f t="shared" si="10"/>
        <v>2041</v>
      </c>
      <c r="G24" s="27">
        <v>3.5000000000000003E-2</v>
      </c>
      <c r="H24" s="4">
        <v>155000</v>
      </c>
      <c r="I24" s="4">
        <v>14262.500000000002</v>
      </c>
      <c r="J24" s="26">
        <f t="shared" si="6"/>
        <v>169262.5</v>
      </c>
      <c r="K24" s="25">
        <f t="shared" si="11"/>
        <v>2041</v>
      </c>
      <c r="L24" s="11"/>
      <c r="M24" s="4"/>
      <c r="N24" s="4"/>
      <c r="O24" s="26"/>
      <c r="P24" s="25">
        <f t="shared" si="12"/>
        <v>2041</v>
      </c>
      <c r="Q24" s="4"/>
      <c r="R24" s="4"/>
      <c r="S24" s="26"/>
    </row>
    <row r="25" spans="2:19" ht="14.25" customHeight="1">
      <c r="B25" s="25">
        <f t="shared" si="8"/>
        <v>2042</v>
      </c>
      <c r="C25" s="4">
        <f t="shared" ref="C25:D25" si="27">+H25+M25</f>
        <v>160000</v>
      </c>
      <c r="D25" s="4">
        <f t="shared" si="27"/>
        <v>8750.0000000000018</v>
      </c>
      <c r="E25" s="26">
        <f t="shared" si="5"/>
        <v>168750</v>
      </c>
      <c r="F25" s="25">
        <f t="shared" si="10"/>
        <v>2042</v>
      </c>
      <c r="G25" s="27">
        <v>3.5000000000000003E-2</v>
      </c>
      <c r="H25" s="4">
        <v>160000</v>
      </c>
      <c r="I25" s="4">
        <v>8750.0000000000018</v>
      </c>
      <c r="J25" s="26">
        <f t="shared" si="6"/>
        <v>168750</v>
      </c>
      <c r="K25" s="25">
        <f t="shared" si="11"/>
        <v>2042</v>
      </c>
      <c r="L25" s="11"/>
      <c r="M25" s="4"/>
      <c r="N25" s="4"/>
      <c r="O25" s="26"/>
      <c r="P25" s="25">
        <f t="shared" si="12"/>
        <v>2042</v>
      </c>
      <c r="Q25" s="4"/>
      <c r="R25" s="4"/>
      <c r="S25" s="26"/>
    </row>
    <row r="26" spans="2:19" ht="14.25" customHeight="1">
      <c r="B26" s="25">
        <f t="shared" si="8"/>
        <v>2043</v>
      </c>
      <c r="C26" s="4">
        <f t="shared" ref="C26:D26" si="28">+H26+M26</f>
        <v>170000</v>
      </c>
      <c r="D26" s="4">
        <f t="shared" si="28"/>
        <v>2975.0000000000005</v>
      </c>
      <c r="E26" s="26">
        <f t="shared" si="5"/>
        <v>172975</v>
      </c>
      <c r="F26" s="25">
        <f t="shared" si="10"/>
        <v>2043</v>
      </c>
      <c r="G26" s="27">
        <v>3.5000000000000003E-2</v>
      </c>
      <c r="H26" s="4">
        <v>170000</v>
      </c>
      <c r="I26" s="4">
        <v>2975.0000000000005</v>
      </c>
      <c r="J26" s="26">
        <f t="shared" si="6"/>
        <v>172975</v>
      </c>
      <c r="K26" s="25">
        <f t="shared" si="11"/>
        <v>2043</v>
      </c>
      <c r="L26" s="11"/>
      <c r="M26" s="4"/>
      <c r="N26" s="4"/>
      <c r="O26" s="26"/>
      <c r="P26" s="25">
        <f t="shared" si="12"/>
        <v>2043</v>
      </c>
      <c r="Q26" s="4"/>
      <c r="R26" s="4"/>
      <c r="S26" s="26"/>
    </row>
    <row r="27" spans="2:19" ht="14.25" customHeight="1">
      <c r="B27" s="25">
        <f t="shared" si="8"/>
        <v>2044</v>
      </c>
      <c r="C27" s="4"/>
      <c r="D27" s="4"/>
      <c r="E27" s="26"/>
      <c r="F27" s="25">
        <f t="shared" si="10"/>
        <v>2044</v>
      </c>
      <c r="G27" s="11"/>
      <c r="H27" s="4"/>
      <c r="I27" s="4"/>
      <c r="J27" s="26"/>
      <c r="K27" s="25">
        <f t="shared" si="11"/>
        <v>2044</v>
      </c>
      <c r="L27" s="11"/>
      <c r="M27" s="4"/>
      <c r="N27" s="4"/>
      <c r="O27" s="26"/>
      <c r="P27" s="25">
        <f t="shared" si="12"/>
        <v>2044</v>
      </c>
      <c r="Q27" s="4"/>
      <c r="R27" s="4"/>
      <c r="S27" s="26"/>
    </row>
    <row r="28" spans="2:19" ht="14.25" customHeight="1">
      <c r="B28" s="28">
        <f t="shared" si="8"/>
        <v>2045</v>
      </c>
      <c r="C28" s="29"/>
      <c r="D28" s="29"/>
      <c r="E28" s="30"/>
      <c r="F28" s="28">
        <f t="shared" si="10"/>
        <v>2045</v>
      </c>
      <c r="G28" s="32"/>
      <c r="H28" s="29"/>
      <c r="I28" s="29"/>
      <c r="J28" s="30"/>
      <c r="K28" s="28">
        <f t="shared" si="11"/>
        <v>2045</v>
      </c>
      <c r="L28" s="32"/>
      <c r="M28" s="29"/>
      <c r="N28" s="29"/>
      <c r="O28" s="30"/>
      <c r="P28" s="28">
        <f t="shared" si="12"/>
        <v>2045</v>
      </c>
      <c r="Q28" s="29"/>
      <c r="R28" s="29"/>
      <c r="S28" s="30"/>
    </row>
    <row r="29" spans="2:19" ht="14.25" customHeight="1">
      <c r="B29" s="25">
        <f t="shared" si="8"/>
        <v>2046</v>
      </c>
      <c r="C29" s="4"/>
      <c r="D29" s="4"/>
      <c r="E29" s="26"/>
      <c r="F29" s="25">
        <f t="shared" si="10"/>
        <v>2046</v>
      </c>
      <c r="G29" s="11"/>
      <c r="H29" s="4"/>
      <c r="I29" s="4"/>
      <c r="J29" s="26"/>
      <c r="K29" s="25">
        <f t="shared" si="11"/>
        <v>2046</v>
      </c>
      <c r="L29" s="11"/>
      <c r="M29" s="4"/>
      <c r="N29" s="4"/>
      <c r="O29" s="26"/>
      <c r="P29" s="25">
        <f t="shared" si="12"/>
        <v>2046</v>
      </c>
      <c r="Q29" s="4"/>
      <c r="R29" s="4"/>
      <c r="S29" s="26"/>
    </row>
    <row r="30" spans="2:19" ht="14.25" customHeight="1">
      <c r="B30" s="25">
        <f t="shared" si="8"/>
        <v>2047</v>
      </c>
      <c r="C30" s="4"/>
      <c r="D30" s="4"/>
      <c r="E30" s="26"/>
      <c r="F30" s="25">
        <f t="shared" si="10"/>
        <v>2047</v>
      </c>
      <c r="G30" s="11"/>
      <c r="H30" s="4"/>
      <c r="I30" s="4"/>
      <c r="J30" s="26"/>
      <c r="K30" s="25">
        <f t="shared" si="11"/>
        <v>2047</v>
      </c>
      <c r="L30" s="11"/>
      <c r="M30" s="4"/>
      <c r="N30" s="4"/>
      <c r="O30" s="26"/>
      <c r="P30" s="25">
        <f t="shared" si="12"/>
        <v>2047</v>
      </c>
      <c r="Q30" s="4"/>
      <c r="R30" s="4"/>
      <c r="S30" s="26"/>
    </row>
    <row r="31" spans="2:19" ht="14.25" customHeight="1">
      <c r="B31" s="25">
        <f t="shared" si="8"/>
        <v>2048</v>
      </c>
      <c r="C31" s="4"/>
      <c r="D31" s="4"/>
      <c r="E31" s="26"/>
      <c r="F31" s="25">
        <f t="shared" si="10"/>
        <v>2048</v>
      </c>
      <c r="G31" s="11"/>
      <c r="H31" s="4"/>
      <c r="I31" s="4"/>
      <c r="J31" s="26"/>
      <c r="K31" s="25">
        <f t="shared" si="11"/>
        <v>2048</v>
      </c>
      <c r="L31" s="11"/>
      <c r="M31" s="4"/>
      <c r="N31" s="4"/>
      <c r="O31" s="26"/>
      <c r="P31" s="25">
        <f t="shared" si="12"/>
        <v>2048</v>
      </c>
      <c r="Q31" s="4"/>
      <c r="R31" s="4"/>
      <c r="S31" s="26"/>
    </row>
    <row r="32" spans="2:19" ht="14.25" customHeight="1">
      <c r="B32" s="25">
        <f t="shared" si="8"/>
        <v>2049</v>
      </c>
      <c r="C32" s="4"/>
      <c r="D32" s="4"/>
      <c r="E32" s="26"/>
      <c r="F32" s="25">
        <f t="shared" si="10"/>
        <v>2049</v>
      </c>
      <c r="G32" s="11"/>
      <c r="H32" s="4"/>
      <c r="I32" s="4"/>
      <c r="J32" s="26"/>
      <c r="K32" s="25">
        <f t="shared" si="11"/>
        <v>2049</v>
      </c>
      <c r="L32" s="11"/>
      <c r="M32" s="4"/>
      <c r="N32" s="4"/>
      <c r="O32" s="26"/>
      <c r="P32" s="25">
        <f t="shared" si="12"/>
        <v>2049</v>
      </c>
      <c r="Q32" s="4"/>
      <c r="R32" s="4"/>
      <c r="S32" s="26"/>
    </row>
    <row r="33" spans="2:19" ht="14.25" customHeight="1">
      <c r="B33" s="28">
        <f t="shared" si="8"/>
        <v>2050</v>
      </c>
      <c r="C33" s="29"/>
      <c r="D33" s="29"/>
      <c r="E33" s="30"/>
      <c r="F33" s="28">
        <f t="shared" si="10"/>
        <v>2050</v>
      </c>
      <c r="G33" s="32"/>
      <c r="H33" s="29"/>
      <c r="I33" s="29"/>
      <c r="J33" s="30"/>
      <c r="K33" s="28">
        <f t="shared" si="11"/>
        <v>2050</v>
      </c>
      <c r="L33" s="32"/>
      <c r="M33" s="29"/>
      <c r="N33" s="29"/>
      <c r="O33" s="30"/>
      <c r="P33" s="28">
        <f t="shared" si="12"/>
        <v>2050</v>
      </c>
      <c r="Q33" s="29"/>
      <c r="R33" s="29"/>
      <c r="S33" s="30"/>
    </row>
    <row r="34" spans="2:19" ht="14.25" customHeight="1">
      <c r="B34" s="25">
        <f t="shared" si="8"/>
        <v>2051</v>
      </c>
      <c r="C34" s="4"/>
      <c r="D34" s="4"/>
      <c r="E34" s="26"/>
      <c r="F34" s="25">
        <f t="shared" si="10"/>
        <v>2051</v>
      </c>
      <c r="G34" s="11"/>
      <c r="H34" s="4"/>
      <c r="I34" s="4"/>
      <c r="J34" s="26"/>
      <c r="K34" s="25">
        <f t="shared" si="11"/>
        <v>2051</v>
      </c>
      <c r="L34" s="11"/>
      <c r="M34" s="4"/>
      <c r="N34" s="4"/>
      <c r="O34" s="26"/>
      <c r="P34" s="25">
        <f t="shared" si="12"/>
        <v>2051</v>
      </c>
      <c r="Q34" s="4"/>
      <c r="R34" s="4"/>
      <c r="S34" s="26"/>
    </row>
    <row r="35" spans="2:19" ht="14.25" customHeight="1">
      <c r="B35" s="25">
        <f t="shared" si="8"/>
        <v>2052</v>
      </c>
      <c r="C35" s="4"/>
      <c r="D35" s="4"/>
      <c r="E35" s="26"/>
      <c r="F35" s="25">
        <f t="shared" si="10"/>
        <v>2052</v>
      </c>
      <c r="G35" s="11"/>
      <c r="H35" s="4"/>
      <c r="I35" s="4"/>
      <c r="J35" s="26"/>
      <c r="K35" s="25">
        <f t="shared" si="11"/>
        <v>2052</v>
      </c>
      <c r="L35" s="11"/>
      <c r="M35" s="4"/>
      <c r="N35" s="4"/>
      <c r="O35" s="26"/>
      <c r="P35" s="25">
        <f t="shared" si="12"/>
        <v>2052</v>
      </c>
      <c r="Q35" s="4"/>
      <c r="R35" s="4"/>
      <c r="S35" s="26"/>
    </row>
    <row r="36" spans="2:19" ht="14.25" customHeight="1">
      <c r="B36" s="25">
        <f t="shared" si="8"/>
        <v>2053</v>
      </c>
      <c r="C36" s="4"/>
      <c r="D36" s="4"/>
      <c r="E36" s="26"/>
      <c r="F36" s="25">
        <f t="shared" si="10"/>
        <v>2053</v>
      </c>
      <c r="G36" s="11"/>
      <c r="H36" s="4"/>
      <c r="I36" s="4"/>
      <c r="J36" s="26"/>
      <c r="K36" s="25">
        <f t="shared" si="11"/>
        <v>2053</v>
      </c>
      <c r="L36" s="11"/>
      <c r="M36" s="4"/>
      <c r="N36" s="4"/>
      <c r="O36" s="26"/>
      <c r="P36" s="25">
        <f t="shared" si="12"/>
        <v>2053</v>
      </c>
      <c r="Q36" s="4"/>
      <c r="R36" s="4"/>
      <c r="S36" s="26"/>
    </row>
    <row r="37" spans="2:19" ht="14.25" customHeight="1">
      <c r="B37" s="25">
        <f t="shared" si="8"/>
        <v>2054</v>
      </c>
      <c r="C37" s="4"/>
      <c r="D37" s="4"/>
      <c r="E37" s="26"/>
      <c r="F37" s="25">
        <f t="shared" si="10"/>
        <v>2054</v>
      </c>
      <c r="G37" s="11"/>
      <c r="H37" s="4"/>
      <c r="I37" s="4"/>
      <c r="J37" s="26"/>
      <c r="K37" s="25">
        <f t="shared" si="11"/>
        <v>2054</v>
      </c>
      <c r="L37" s="11"/>
      <c r="M37" s="4"/>
      <c r="N37" s="4"/>
      <c r="O37" s="26"/>
      <c r="P37" s="25">
        <f t="shared" si="12"/>
        <v>2054</v>
      </c>
      <c r="Q37" s="4"/>
      <c r="R37" s="4"/>
      <c r="S37" s="26"/>
    </row>
    <row r="38" spans="2:19" ht="14.25" customHeight="1">
      <c r="B38" s="28">
        <f t="shared" si="8"/>
        <v>2055</v>
      </c>
      <c r="C38" s="29"/>
      <c r="D38" s="29"/>
      <c r="E38" s="30"/>
      <c r="F38" s="28">
        <f t="shared" si="10"/>
        <v>2055</v>
      </c>
      <c r="G38" s="32"/>
      <c r="H38" s="29"/>
      <c r="I38" s="29"/>
      <c r="J38" s="30"/>
      <c r="K38" s="28">
        <f t="shared" si="11"/>
        <v>2055</v>
      </c>
      <c r="L38" s="32"/>
      <c r="M38" s="29"/>
      <c r="N38" s="29"/>
      <c r="O38" s="30"/>
      <c r="P38" s="28">
        <f t="shared" si="12"/>
        <v>2055</v>
      </c>
      <c r="Q38" s="29"/>
      <c r="R38" s="29"/>
      <c r="S38" s="30"/>
    </row>
    <row r="39" spans="2:19" ht="14.25" customHeight="1">
      <c r="B39" s="25">
        <f t="shared" si="8"/>
        <v>2056</v>
      </c>
      <c r="C39" s="4"/>
      <c r="D39" s="4"/>
      <c r="E39" s="26"/>
      <c r="F39" s="25">
        <f t="shared" si="10"/>
        <v>2056</v>
      </c>
      <c r="G39" s="11"/>
      <c r="H39" s="4"/>
      <c r="I39" s="4"/>
      <c r="J39" s="26"/>
      <c r="K39" s="25">
        <f t="shared" si="11"/>
        <v>2056</v>
      </c>
      <c r="L39" s="11"/>
      <c r="M39" s="4"/>
      <c r="N39" s="4"/>
      <c r="O39" s="26"/>
      <c r="P39" s="25">
        <f t="shared" si="12"/>
        <v>2056</v>
      </c>
      <c r="Q39" s="4"/>
      <c r="R39" s="4"/>
      <c r="S39" s="26"/>
    </row>
    <row r="40" spans="2:19" ht="14.25" customHeight="1">
      <c r="B40" s="25">
        <f t="shared" si="8"/>
        <v>2057</v>
      </c>
      <c r="C40" s="4"/>
      <c r="D40" s="4"/>
      <c r="E40" s="26"/>
      <c r="F40" s="25">
        <f t="shared" si="10"/>
        <v>2057</v>
      </c>
      <c r="G40" s="11"/>
      <c r="H40" s="4"/>
      <c r="I40" s="4"/>
      <c r="J40" s="26"/>
      <c r="K40" s="25">
        <f t="shared" si="11"/>
        <v>2057</v>
      </c>
      <c r="L40" s="11"/>
      <c r="M40" s="4"/>
      <c r="N40" s="4"/>
      <c r="O40" s="26"/>
      <c r="P40" s="25">
        <f t="shared" si="12"/>
        <v>2057</v>
      </c>
      <c r="Q40" s="4"/>
      <c r="R40" s="4"/>
      <c r="S40" s="26"/>
    </row>
    <row r="41" spans="2:19" ht="14.25" customHeight="1">
      <c r="B41" s="25">
        <f t="shared" si="8"/>
        <v>2058</v>
      </c>
      <c r="C41" s="4"/>
      <c r="D41" s="4"/>
      <c r="E41" s="26"/>
      <c r="F41" s="25">
        <f t="shared" si="10"/>
        <v>2058</v>
      </c>
      <c r="G41" s="11"/>
      <c r="H41" s="4"/>
      <c r="I41" s="4"/>
      <c r="J41" s="26"/>
      <c r="K41" s="25">
        <f t="shared" si="11"/>
        <v>2058</v>
      </c>
      <c r="L41" s="11"/>
      <c r="M41" s="4"/>
      <c r="N41" s="4"/>
      <c r="O41" s="26"/>
      <c r="P41" s="25">
        <f t="shared" si="12"/>
        <v>2058</v>
      </c>
      <c r="Q41" s="4"/>
      <c r="R41" s="4"/>
      <c r="S41" s="26"/>
    </row>
    <row r="42" spans="2:19" ht="14.25" customHeight="1">
      <c r="B42" s="25">
        <f t="shared" si="8"/>
        <v>2059</v>
      </c>
      <c r="C42" s="4"/>
      <c r="D42" s="4"/>
      <c r="E42" s="26"/>
      <c r="F42" s="25">
        <f t="shared" si="10"/>
        <v>2059</v>
      </c>
      <c r="G42" s="11"/>
      <c r="H42" s="4"/>
      <c r="I42" s="4"/>
      <c r="J42" s="26"/>
      <c r="K42" s="25">
        <f t="shared" si="11"/>
        <v>2059</v>
      </c>
      <c r="L42" s="11"/>
      <c r="M42" s="4"/>
      <c r="N42" s="4"/>
      <c r="O42" s="26"/>
      <c r="P42" s="25">
        <f t="shared" si="12"/>
        <v>2059</v>
      </c>
      <c r="Q42" s="4"/>
      <c r="R42" s="4"/>
      <c r="S42" s="26"/>
    </row>
    <row r="43" spans="2:19" ht="14.25" customHeight="1">
      <c r="B43" s="33">
        <f t="shared" si="8"/>
        <v>2060</v>
      </c>
      <c r="C43" s="13"/>
      <c r="D43" s="13"/>
      <c r="E43" s="34"/>
      <c r="F43" s="33">
        <f t="shared" si="10"/>
        <v>2060</v>
      </c>
      <c r="G43" s="12"/>
      <c r="H43" s="13"/>
      <c r="I43" s="13"/>
      <c r="J43" s="34"/>
      <c r="K43" s="33">
        <f t="shared" si="11"/>
        <v>2060</v>
      </c>
      <c r="L43" s="12"/>
      <c r="M43" s="13"/>
      <c r="N43" s="13"/>
      <c r="O43" s="34"/>
      <c r="P43" s="33">
        <f t="shared" si="12"/>
        <v>2060</v>
      </c>
      <c r="Q43" s="13"/>
      <c r="R43" s="13"/>
      <c r="S43" s="34"/>
    </row>
    <row r="44" spans="2:19" ht="14.25" customHeight="1"/>
    <row r="45" spans="2:19" ht="14.25" customHeight="1"/>
    <row r="46" spans="2:19" ht="14.25" customHeight="1"/>
    <row r="47" spans="2:19" ht="14.25" customHeight="1"/>
    <row r="48" spans="2:1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000"/>
  <sheetViews>
    <sheetView showGridLines="0" workbookViewId="0">
      <pane xSplit="3" topLeftCell="D1" activePane="topRight" state="frozen"/>
      <selection pane="topRight"/>
    </sheetView>
  </sheetViews>
  <sheetFormatPr defaultColWidth="12.625" defaultRowHeight="15" customHeight="1" outlineLevelRow="1" outlineLevelCol="1"/>
  <cols>
    <col min="1" max="1" width="9.125" style="1" customWidth="1"/>
    <col min="2" max="2" width="9.125" style="1" hidden="1" customWidth="1" outlineLevel="1"/>
    <col min="3" max="3" width="54.375" style="1" customWidth="1" collapsed="1"/>
    <col min="4" max="7" width="23.625" style="1" customWidth="1"/>
    <col min="8" max="8" width="23.625" style="1" hidden="1" customWidth="1" outlineLevel="1"/>
    <col min="9" max="9" width="23.625" style="1" customWidth="1" collapsed="1"/>
    <col min="10" max="14" width="23.625" style="1" customWidth="1"/>
    <col min="15" max="26" width="9.125" style="1" customWidth="1"/>
    <col min="27" max="16384" width="12.625" style="1"/>
  </cols>
  <sheetData>
    <row r="1" spans="2:14" ht="14.25" customHeight="1">
      <c r="H1" s="26"/>
      <c r="I1" s="35"/>
    </row>
    <row r="2" spans="2:14" ht="14.25" customHeight="1">
      <c r="C2" s="2" t="s">
        <v>0</v>
      </c>
      <c r="H2" s="26"/>
      <c r="I2" s="35"/>
    </row>
    <row r="3" spans="2:14" ht="14.25" customHeight="1">
      <c r="C3" s="1" t="s">
        <v>20</v>
      </c>
      <c r="H3" s="26"/>
      <c r="I3" s="35"/>
    </row>
    <row r="4" spans="2:14" ht="14.25" customHeight="1">
      <c r="H4" s="36" t="s">
        <v>21</v>
      </c>
      <c r="I4" s="35"/>
    </row>
    <row r="5" spans="2:14" ht="14.25" hidden="1" customHeight="1" outlineLevel="1">
      <c r="D5" s="11">
        <v>2022</v>
      </c>
      <c r="E5" s="11">
        <v>2023</v>
      </c>
      <c r="F5" s="11">
        <v>2024</v>
      </c>
      <c r="G5" s="11">
        <v>2025</v>
      </c>
      <c r="H5" s="36"/>
      <c r="I5" s="37">
        <f>+G5+1</f>
        <v>2026</v>
      </c>
      <c r="J5" s="11">
        <f t="shared" ref="J5:N5" si="0">+I5+1</f>
        <v>2027</v>
      </c>
      <c r="K5" s="11">
        <f t="shared" si="0"/>
        <v>2028</v>
      </c>
      <c r="L5" s="11">
        <f t="shared" si="0"/>
        <v>2029</v>
      </c>
      <c r="M5" s="11">
        <f t="shared" si="0"/>
        <v>2030</v>
      </c>
      <c r="N5" s="11">
        <f t="shared" si="0"/>
        <v>2031</v>
      </c>
    </row>
    <row r="6" spans="2:14" ht="14.25" customHeight="1" collapsed="1">
      <c r="C6" s="38"/>
      <c r="D6" s="38"/>
      <c r="E6" s="38"/>
      <c r="F6" s="38"/>
      <c r="G6" s="38"/>
      <c r="H6" s="39"/>
      <c r="I6" s="40"/>
      <c r="J6" s="38"/>
      <c r="K6" s="38"/>
      <c r="L6" s="38"/>
      <c r="M6" s="38"/>
      <c r="N6" s="38"/>
    </row>
    <row r="7" spans="2:14" ht="14.25" customHeight="1">
      <c r="C7" s="41" t="s">
        <v>22</v>
      </c>
      <c r="D7" s="42">
        <v>2022</v>
      </c>
      <c r="E7" s="42">
        <v>2023</v>
      </c>
      <c r="F7" s="42">
        <v>2024</v>
      </c>
      <c r="G7" s="42" t="s">
        <v>23</v>
      </c>
      <c r="H7" s="43" t="s">
        <v>24</v>
      </c>
      <c r="I7" s="44" t="s">
        <v>25</v>
      </c>
      <c r="J7" s="42" t="s">
        <v>26</v>
      </c>
      <c r="K7" s="42" t="s">
        <v>27</v>
      </c>
      <c r="L7" s="42" t="s">
        <v>28</v>
      </c>
      <c r="M7" s="42" t="s">
        <v>29</v>
      </c>
      <c r="N7" s="42" t="s">
        <v>30</v>
      </c>
    </row>
    <row r="8" spans="2:14" ht="14.25" customHeight="1">
      <c r="B8" s="1" t="s">
        <v>31</v>
      </c>
      <c r="C8" s="1" t="s">
        <v>32</v>
      </c>
      <c r="D8" s="4">
        <v>1232.7</v>
      </c>
      <c r="E8" s="4">
        <v>1824.8</v>
      </c>
      <c r="F8" s="4">
        <v>534</v>
      </c>
      <c r="G8" s="4">
        <v>1423</v>
      </c>
      <c r="H8" s="26">
        <f>+(G8/10)*12</f>
        <v>1707.6000000000001</v>
      </c>
      <c r="I8" s="45">
        <v>0</v>
      </c>
      <c r="J8" s="4">
        <f t="shared" ref="J8:N8" si="1">+I8*(1+J9)</f>
        <v>0</v>
      </c>
      <c r="K8" s="4">
        <f t="shared" si="1"/>
        <v>0</v>
      </c>
      <c r="L8" s="4">
        <f t="shared" si="1"/>
        <v>0</v>
      </c>
      <c r="M8" s="4">
        <f t="shared" si="1"/>
        <v>0</v>
      </c>
      <c r="N8" s="4">
        <f t="shared" si="1"/>
        <v>0</v>
      </c>
    </row>
    <row r="9" spans="2:14" ht="14.25" customHeight="1">
      <c r="D9" s="4"/>
      <c r="E9" s="46">
        <f t="shared" ref="E9:G9" si="2">+(E8-D8)/D8</f>
        <v>0.48032773586436267</v>
      </c>
      <c r="F9" s="46">
        <f t="shared" si="2"/>
        <v>-0.70736519070583082</v>
      </c>
      <c r="G9" s="46">
        <f t="shared" si="2"/>
        <v>1.6647940074906367</v>
      </c>
      <c r="H9" s="47"/>
      <c r="I9" s="46">
        <f>+(I8-G8)/G8</f>
        <v>-1</v>
      </c>
      <c r="J9" s="48">
        <v>0</v>
      </c>
      <c r="K9" s="48">
        <f t="shared" ref="K9:N9" si="3">+J9</f>
        <v>0</v>
      </c>
      <c r="L9" s="48">
        <f t="shared" si="3"/>
        <v>0</v>
      </c>
      <c r="M9" s="48">
        <f t="shared" si="3"/>
        <v>0</v>
      </c>
      <c r="N9" s="48">
        <f t="shared" si="3"/>
        <v>0</v>
      </c>
    </row>
    <row r="10" spans="2:14" ht="14.25" customHeight="1">
      <c r="B10" s="1" t="s">
        <v>31</v>
      </c>
      <c r="C10" s="1" t="s">
        <v>33</v>
      </c>
      <c r="D10" s="4">
        <v>32500</v>
      </c>
      <c r="E10" s="4">
        <v>50188.46</v>
      </c>
      <c r="F10" s="4">
        <v>93146</v>
      </c>
      <c r="G10" s="4">
        <v>114141.84</v>
      </c>
      <c r="H10" s="26">
        <f>+(G10/10)*12</f>
        <v>136970.20799999998</v>
      </c>
      <c r="I10" s="45">
        <v>152587.51</v>
      </c>
      <c r="J10" s="45">
        <v>152587.51</v>
      </c>
      <c r="K10" s="4">
        <f t="shared" ref="K10:N10" si="4">+J10*(1+K11)</f>
        <v>152587.51</v>
      </c>
      <c r="L10" s="4">
        <f t="shared" si="4"/>
        <v>152587.51</v>
      </c>
      <c r="M10" s="4">
        <f t="shared" si="4"/>
        <v>152587.51</v>
      </c>
      <c r="N10" s="4">
        <f t="shared" si="4"/>
        <v>152587.51</v>
      </c>
    </row>
    <row r="11" spans="2:14" ht="14.25" customHeight="1">
      <c r="D11" s="4"/>
      <c r="E11" s="46">
        <f t="shared" ref="E11:G11" si="5">+(E10-D10)/D10</f>
        <v>0.54426030769230771</v>
      </c>
      <c r="F11" s="46">
        <f t="shared" si="5"/>
        <v>0.85592464881369146</v>
      </c>
      <c r="G11" s="46">
        <f t="shared" si="5"/>
        <v>0.22540785433620333</v>
      </c>
      <c r="H11" s="26"/>
      <c r="I11" s="46">
        <f>+(I10-G10)/G10</f>
        <v>0.33682363978011931</v>
      </c>
      <c r="J11" s="48"/>
      <c r="K11" s="48">
        <f t="shared" ref="K11:N11" si="6">+J11</f>
        <v>0</v>
      </c>
      <c r="L11" s="48">
        <f t="shared" si="6"/>
        <v>0</v>
      </c>
      <c r="M11" s="48">
        <f t="shared" si="6"/>
        <v>0</v>
      </c>
      <c r="N11" s="48">
        <f t="shared" si="6"/>
        <v>0</v>
      </c>
    </row>
    <row r="12" spans="2:14" ht="14.25" customHeight="1">
      <c r="B12" s="1" t="s">
        <v>31</v>
      </c>
      <c r="C12" s="1" t="s">
        <v>34</v>
      </c>
      <c r="D12" s="4">
        <v>16875</v>
      </c>
      <c r="E12" s="4">
        <v>18655</v>
      </c>
      <c r="F12" s="4">
        <v>11050</v>
      </c>
      <c r="G12" s="4">
        <v>640</v>
      </c>
      <c r="H12" s="26">
        <f>+(G12/10)*12</f>
        <v>768</v>
      </c>
      <c r="I12" s="45">
        <v>0</v>
      </c>
      <c r="J12" s="4">
        <f t="shared" ref="J12:N12" si="7">+I12*(1+J13)</f>
        <v>0</v>
      </c>
      <c r="K12" s="4">
        <f t="shared" si="7"/>
        <v>0</v>
      </c>
      <c r="L12" s="4">
        <f t="shared" si="7"/>
        <v>0</v>
      </c>
      <c r="M12" s="4">
        <f t="shared" si="7"/>
        <v>0</v>
      </c>
      <c r="N12" s="4">
        <f t="shared" si="7"/>
        <v>0</v>
      </c>
    </row>
    <row r="13" spans="2:14" ht="14.25" customHeight="1">
      <c r="D13" s="4"/>
      <c r="E13" s="46">
        <f t="shared" ref="E13:G13" si="8">+(E12-D12)/D12</f>
        <v>0.10548148148148148</v>
      </c>
      <c r="F13" s="46">
        <f t="shared" si="8"/>
        <v>-0.40766550522648082</v>
      </c>
      <c r="G13" s="46">
        <f t="shared" si="8"/>
        <v>-0.94208144796380089</v>
      </c>
      <c r="H13" s="26"/>
      <c r="I13" s="46">
        <f>+(I12-G12)/G12</f>
        <v>-1</v>
      </c>
      <c r="J13" s="48">
        <v>0</v>
      </c>
      <c r="K13" s="48">
        <f t="shared" ref="K13:N13" si="9">+J13</f>
        <v>0</v>
      </c>
      <c r="L13" s="48">
        <f t="shared" si="9"/>
        <v>0</v>
      </c>
      <c r="M13" s="48">
        <f t="shared" si="9"/>
        <v>0</v>
      </c>
      <c r="N13" s="48">
        <f t="shared" si="9"/>
        <v>0</v>
      </c>
    </row>
    <row r="14" spans="2:14" ht="14.25" customHeight="1">
      <c r="B14" s="1" t="s">
        <v>31</v>
      </c>
      <c r="C14" s="1" t="s">
        <v>35</v>
      </c>
      <c r="D14" s="4">
        <v>21537.49</v>
      </c>
      <c r="E14" s="4">
        <v>23622.52</v>
      </c>
      <c r="F14" s="4">
        <v>10323.75</v>
      </c>
      <c r="G14" s="4">
        <v>7859.69</v>
      </c>
      <c r="H14" s="26">
        <f>+(G14/10)*12</f>
        <v>9431.6279999999988</v>
      </c>
      <c r="I14" s="45">
        <v>15000</v>
      </c>
      <c r="J14" s="49">
        <v>15000</v>
      </c>
      <c r="K14" s="4">
        <f t="shared" ref="K14:N14" si="10">+J14*(1+K15)</f>
        <v>15000</v>
      </c>
      <c r="L14" s="4">
        <f t="shared" si="10"/>
        <v>15000</v>
      </c>
      <c r="M14" s="4">
        <f t="shared" si="10"/>
        <v>15000</v>
      </c>
      <c r="N14" s="4">
        <f t="shared" si="10"/>
        <v>15000</v>
      </c>
    </row>
    <row r="15" spans="2:14" ht="14.25" customHeight="1">
      <c r="D15" s="4"/>
      <c r="E15" s="46">
        <f t="shared" ref="E15:G15" si="11">+(E14-D14)/D14</f>
        <v>9.6809331078041072E-2</v>
      </c>
      <c r="F15" s="46">
        <f t="shared" si="11"/>
        <v>-0.56296999642713819</v>
      </c>
      <c r="G15" s="46">
        <f t="shared" si="11"/>
        <v>-0.23867877467005694</v>
      </c>
      <c r="H15" s="26"/>
      <c r="I15" s="46">
        <f>+(I14-G14)/G14</f>
        <v>0.90847221709762105</v>
      </c>
      <c r="J15" s="48"/>
      <c r="K15" s="48">
        <f t="shared" ref="K15:N15" si="12">+J15</f>
        <v>0</v>
      </c>
      <c r="L15" s="48">
        <f t="shared" si="12"/>
        <v>0</v>
      </c>
      <c r="M15" s="48">
        <f t="shared" si="12"/>
        <v>0</v>
      </c>
      <c r="N15" s="48">
        <f t="shared" si="12"/>
        <v>0</v>
      </c>
    </row>
    <row r="16" spans="2:14" ht="14.25" customHeight="1">
      <c r="B16" s="1" t="s">
        <v>31</v>
      </c>
      <c r="C16" s="1" t="s">
        <v>36</v>
      </c>
      <c r="D16" s="4">
        <v>5000</v>
      </c>
      <c r="E16" s="4">
        <v>0</v>
      </c>
      <c r="F16" s="4">
        <v>0</v>
      </c>
      <c r="G16" s="4">
        <v>0</v>
      </c>
      <c r="H16" s="26">
        <v>0</v>
      </c>
      <c r="I16" s="45">
        <v>0</v>
      </c>
      <c r="J16" s="4">
        <f t="shared" ref="J16:N16" si="13">+I16*(1+J17)</f>
        <v>0</v>
      </c>
      <c r="K16" s="4">
        <f t="shared" si="13"/>
        <v>0</v>
      </c>
      <c r="L16" s="4">
        <f t="shared" si="13"/>
        <v>0</v>
      </c>
      <c r="M16" s="4">
        <f t="shared" si="13"/>
        <v>0</v>
      </c>
      <c r="N16" s="4">
        <f t="shared" si="13"/>
        <v>0</v>
      </c>
    </row>
    <row r="17" spans="2:14" ht="14.25" customHeight="1">
      <c r="D17" s="4"/>
      <c r="E17" s="46">
        <f t="shared" ref="E17:G17" si="14">+(E16-D16)/D16</f>
        <v>-1</v>
      </c>
      <c r="F17" s="46" t="e">
        <f t="shared" si="14"/>
        <v>#DIV/0!</v>
      </c>
      <c r="G17" s="46" t="e">
        <f t="shared" si="14"/>
        <v>#DIV/0!</v>
      </c>
      <c r="H17" s="26"/>
      <c r="I17" s="46" t="e">
        <f>+(I16-G16)/G16</f>
        <v>#DIV/0!</v>
      </c>
      <c r="J17" s="48">
        <v>0</v>
      </c>
      <c r="K17" s="48">
        <f t="shared" ref="K17:N17" si="15">+J17</f>
        <v>0</v>
      </c>
      <c r="L17" s="48">
        <f t="shared" si="15"/>
        <v>0</v>
      </c>
      <c r="M17" s="48">
        <f t="shared" si="15"/>
        <v>0</v>
      </c>
      <c r="N17" s="48">
        <f t="shared" si="15"/>
        <v>0</v>
      </c>
    </row>
    <row r="18" spans="2:14" ht="14.25" customHeight="1">
      <c r="B18" s="1" t="s">
        <v>31</v>
      </c>
      <c r="C18" s="1" t="s">
        <v>37</v>
      </c>
      <c r="D18" s="4">
        <v>11764.82</v>
      </c>
      <c r="E18" s="4">
        <v>157947.16</v>
      </c>
      <c r="F18" s="4">
        <v>314718.09999999998</v>
      </c>
      <c r="G18" s="4">
        <v>317104.84000000003</v>
      </c>
      <c r="H18" s="26">
        <f>+(G18/10)*12</f>
        <v>380525.80800000008</v>
      </c>
      <c r="I18" s="45">
        <v>3000</v>
      </c>
      <c r="J18" s="45">
        <v>3000</v>
      </c>
      <c r="K18" s="4">
        <f t="shared" ref="K18:N18" si="16">+J18*(1+K19)</f>
        <v>3000</v>
      </c>
      <c r="L18" s="4">
        <f t="shared" si="16"/>
        <v>3000</v>
      </c>
      <c r="M18" s="4">
        <f t="shared" si="16"/>
        <v>3000</v>
      </c>
      <c r="N18" s="4">
        <f t="shared" si="16"/>
        <v>3000</v>
      </c>
    </row>
    <row r="19" spans="2:14" ht="14.25" customHeight="1">
      <c r="D19" s="4"/>
      <c r="E19" s="46">
        <f t="shared" ref="E19:G19" si="17">+(E18-D18)/D18</f>
        <v>12.425378373829775</v>
      </c>
      <c r="F19" s="46">
        <f t="shared" si="17"/>
        <v>0.99255307914368307</v>
      </c>
      <c r="G19" s="46">
        <f t="shared" si="17"/>
        <v>7.5837392256754505E-3</v>
      </c>
      <c r="H19" s="26"/>
      <c r="I19" s="46">
        <f>+(I18-G18)/G18</f>
        <v>-0.99053940646254401</v>
      </c>
      <c r="J19" s="48"/>
      <c r="K19" s="48">
        <f t="shared" ref="K19:N19" si="18">+J19</f>
        <v>0</v>
      </c>
      <c r="L19" s="48">
        <f t="shared" si="18"/>
        <v>0</v>
      </c>
      <c r="M19" s="48">
        <f t="shared" si="18"/>
        <v>0</v>
      </c>
      <c r="N19" s="48">
        <f t="shared" si="18"/>
        <v>0</v>
      </c>
    </row>
    <row r="20" spans="2:14" ht="14.25" customHeight="1">
      <c r="B20" s="1" t="s">
        <v>31</v>
      </c>
      <c r="C20" s="1" t="s">
        <v>38</v>
      </c>
      <c r="D20" s="4">
        <v>0</v>
      </c>
      <c r="E20" s="4">
        <v>0</v>
      </c>
      <c r="F20" s="4">
        <v>0</v>
      </c>
      <c r="G20" s="4">
        <v>0</v>
      </c>
      <c r="H20" s="26">
        <f>+(G20/10)*12</f>
        <v>0</v>
      </c>
      <c r="I20" s="45">
        <v>0</v>
      </c>
      <c r="J20" s="4">
        <f t="shared" ref="J20:N20" si="19">+I20*(1+J21)</f>
        <v>0</v>
      </c>
      <c r="K20" s="4">
        <f t="shared" si="19"/>
        <v>0</v>
      </c>
      <c r="L20" s="4">
        <f t="shared" si="19"/>
        <v>0</v>
      </c>
      <c r="M20" s="4">
        <f t="shared" si="19"/>
        <v>0</v>
      </c>
      <c r="N20" s="4">
        <f t="shared" si="19"/>
        <v>0</v>
      </c>
    </row>
    <row r="21" spans="2:14" ht="14.25" customHeight="1">
      <c r="D21" s="4"/>
      <c r="E21" s="46" t="e">
        <f t="shared" ref="E21:G21" si="20">+(E20-D20)/D20</f>
        <v>#DIV/0!</v>
      </c>
      <c r="F21" s="46" t="e">
        <f t="shared" si="20"/>
        <v>#DIV/0!</v>
      </c>
      <c r="G21" s="46" t="e">
        <f t="shared" si="20"/>
        <v>#DIV/0!</v>
      </c>
      <c r="H21" s="26"/>
      <c r="I21" s="46" t="e">
        <f>+(I20-G20)/G20</f>
        <v>#DIV/0!</v>
      </c>
      <c r="J21" s="48">
        <v>0</v>
      </c>
      <c r="K21" s="48">
        <f t="shared" ref="K21:N21" si="21">+J21</f>
        <v>0</v>
      </c>
      <c r="L21" s="48">
        <f t="shared" si="21"/>
        <v>0</v>
      </c>
      <c r="M21" s="48">
        <f t="shared" si="21"/>
        <v>0</v>
      </c>
      <c r="N21" s="48">
        <f t="shared" si="21"/>
        <v>0</v>
      </c>
    </row>
    <row r="22" spans="2:14" ht="14.25" customHeight="1">
      <c r="B22" s="1" t="s">
        <v>31</v>
      </c>
      <c r="C22" s="1" t="s">
        <v>39</v>
      </c>
      <c r="D22" s="4">
        <v>45</v>
      </c>
      <c r="E22" s="4">
        <v>60</v>
      </c>
      <c r="F22" s="4">
        <v>70</v>
      </c>
      <c r="G22" s="4">
        <v>55</v>
      </c>
      <c r="H22" s="26">
        <f>+(G22/10)*12</f>
        <v>66</v>
      </c>
      <c r="I22" s="45">
        <v>0</v>
      </c>
      <c r="J22" s="4">
        <f t="shared" ref="J22:N22" si="22">+I22*(1+J23)</f>
        <v>0</v>
      </c>
      <c r="K22" s="4">
        <f t="shared" si="22"/>
        <v>0</v>
      </c>
      <c r="L22" s="4">
        <f t="shared" si="22"/>
        <v>0</v>
      </c>
      <c r="M22" s="4">
        <f t="shared" si="22"/>
        <v>0</v>
      </c>
      <c r="N22" s="4">
        <f t="shared" si="22"/>
        <v>0</v>
      </c>
    </row>
    <row r="23" spans="2:14" ht="14.25" customHeight="1">
      <c r="D23" s="4"/>
      <c r="E23" s="46">
        <f t="shared" ref="E23:G23" si="23">+(E22-D22)/D22</f>
        <v>0.33333333333333331</v>
      </c>
      <c r="F23" s="46">
        <f t="shared" si="23"/>
        <v>0.16666666666666666</v>
      </c>
      <c r="G23" s="46">
        <f t="shared" si="23"/>
        <v>-0.21428571428571427</v>
      </c>
      <c r="H23" s="26"/>
      <c r="I23" s="46">
        <f>+(I22-G22)/G22</f>
        <v>-1</v>
      </c>
      <c r="J23" s="48">
        <v>0</v>
      </c>
      <c r="K23" s="48">
        <f t="shared" ref="K23:N23" si="24">+J23</f>
        <v>0</v>
      </c>
      <c r="L23" s="48">
        <f t="shared" si="24"/>
        <v>0</v>
      </c>
      <c r="M23" s="48">
        <f t="shared" si="24"/>
        <v>0</v>
      </c>
      <c r="N23" s="48">
        <f t="shared" si="24"/>
        <v>0</v>
      </c>
    </row>
    <row r="24" spans="2:14" ht="14.25" customHeight="1">
      <c r="B24" s="1" t="s">
        <v>31</v>
      </c>
      <c r="C24" s="1" t="s">
        <v>40</v>
      </c>
      <c r="D24" s="4">
        <v>83.57</v>
      </c>
      <c r="E24" s="4">
        <v>176.02</v>
      </c>
      <c r="F24" s="4">
        <v>92.22</v>
      </c>
      <c r="G24" s="4">
        <v>122.31</v>
      </c>
      <c r="H24" s="26">
        <f>+(G24/10)*12</f>
        <v>146.77199999999999</v>
      </c>
      <c r="I24" s="45">
        <v>0</v>
      </c>
      <c r="J24" s="4">
        <f t="shared" ref="J24:N24" si="25">+I24*(1+J25)</f>
        <v>0</v>
      </c>
      <c r="K24" s="4">
        <f t="shared" si="25"/>
        <v>0</v>
      </c>
      <c r="L24" s="4">
        <f t="shared" si="25"/>
        <v>0</v>
      </c>
      <c r="M24" s="4">
        <f t="shared" si="25"/>
        <v>0</v>
      </c>
      <c r="N24" s="4">
        <f t="shared" si="25"/>
        <v>0</v>
      </c>
    </row>
    <row r="25" spans="2:14" ht="14.25" customHeight="1">
      <c r="D25" s="4"/>
      <c r="E25" s="46">
        <f t="shared" ref="E25:G25" si="26">+(E24-D24)/D24</f>
        <v>1.106258226636353</v>
      </c>
      <c r="F25" s="46">
        <f t="shared" si="26"/>
        <v>-0.47608226337916149</v>
      </c>
      <c r="G25" s="46">
        <f t="shared" si="26"/>
        <v>0.3262849707221861</v>
      </c>
      <c r="H25" s="26"/>
      <c r="I25" s="46">
        <f>+(I24-G24)/G24</f>
        <v>-1</v>
      </c>
      <c r="J25" s="48">
        <v>0</v>
      </c>
      <c r="K25" s="48">
        <f t="shared" ref="K25:N25" si="27">+J25</f>
        <v>0</v>
      </c>
      <c r="L25" s="48">
        <f t="shared" si="27"/>
        <v>0</v>
      </c>
      <c r="M25" s="48">
        <f t="shared" si="27"/>
        <v>0</v>
      </c>
      <c r="N25" s="48">
        <f t="shared" si="27"/>
        <v>0</v>
      </c>
    </row>
    <row r="26" spans="2:14" ht="14.25" customHeight="1">
      <c r="B26" s="1" t="s">
        <v>31</v>
      </c>
      <c r="C26" s="1" t="s">
        <v>41</v>
      </c>
      <c r="D26" s="4">
        <v>133556.29</v>
      </c>
      <c r="E26" s="4">
        <v>145290.88</v>
      </c>
      <c r="F26" s="4">
        <v>191524.42</v>
      </c>
      <c r="G26" s="4">
        <v>220386.77</v>
      </c>
      <c r="H26" s="26">
        <f>+(G26/10)*12</f>
        <v>264464.12400000001</v>
      </c>
      <c r="I26" s="45">
        <v>0</v>
      </c>
      <c r="J26" s="4">
        <f t="shared" ref="J26:N26" si="28">+I26*(1+J27)</f>
        <v>0</v>
      </c>
      <c r="K26" s="4">
        <f t="shared" si="28"/>
        <v>0</v>
      </c>
      <c r="L26" s="4">
        <f t="shared" si="28"/>
        <v>0</v>
      </c>
      <c r="M26" s="4">
        <f t="shared" si="28"/>
        <v>0</v>
      </c>
      <c r="N26" s="4">
        <f t="shared" si="28"/>
        <v>0</v>
      </c>
    </row>
    <row r="27" spans="2:14" ht="14.25" customHeight="1">
      <c r="D27" s="4"/>
      <c r="E27" s="46">
        <f t="shared" ref="E27:G27" si="29">+(E26-D26)/D26</f>
        <v>8.7862503518179452E-2</v>
      </c>
      <c r="F27" s="46">
        <f t="shared" si="29"/>
        <v>0.3182136414894039</v>
      </c>
      <c r="G27" s="46">
        <f t="shared" si="29"/>
        <v>0.1506980154280064</v>
      </c>
      <c r="H27" s="26"/>
      <c r="I27" s="46">
        <f>+(I26-G26)/G26</f>
        <v>-1</v>
      </c>
      <c r="J27" s="48">
        <v>0</v>
      </c>
      <c r="K27" s="48">
        <f t="shared" ref="K27:N27" si="30">+J27</f>
        <v>0</v>
      </c>
      <c r="L27" s="48">
        <f t="shared" si="30"/>
        <v>0</v>
      </c>
      <c r="M27" s="48">
        <f t="shared" si="30"/>
        <v>0</v>
      </c>
      <c r="N27" s="48">
        <f t="shared" si="30"/>
        <v>0</v>
      </c>
    </row>
    <row r="28" spans="2:14" ht="14.25" customHeight="1">
      <c r="B28" s="1" t="s">
        <v>31</v>
      </c>
      <c r="C28" s="1" t="s">
        <v>42</v>
      </c>
      <c r="D28" s="4">
        <v>30061.69</v>
      </c>
      <c r="E28" s="4">
        <v>155</v>
      </c>
      <c r="F28" s="4">
        <v>5566.12</v>
      </c>
      <c r="G28" s="4">
        <v>0</v>
      </c>
      <c r="H28" s="26">
        <v>0</v>
      </c>
      <c r="I28" s="45">
        <v>0</v>
      </c>
      <c r="J28" s="4">
        <f t="shared" ref="J28:N28" si="31">+I28*(1+J29)</f>
        <v>0</v>
      </c>
      <c r="K28" s="4">
        <f t="shared" si="31"/>
        <v>0</v>
      </c>
      <c r="L28" s="4">
        <f t="shared" si="31"/>
        <v>0</v>
      </c>
      <c r="M28" s="4">
        <f t="shared" si="31"/>
        <v>0</v>
      </c>
      <c r="N28" s="4">
        <f t="shared" si="31"/>
        <v>0</v>
      </c>
    </row>
    <row r="29" spans="2:14" ht="14.25" customHeight="1">
      <c r="D29" s="4"/>
      <c r="E29" s="46">
        <f t="shared" ref="E29:G29" si="32">+(E28-D28)/D28</f>
        <v>-0.99484393591977027</v>
      </c>
      <c r="F29" s="46">
        <f t="shared" si="32"/>
        <v>34.910451612903223</v>
      </c>
      <c r="G29" s="46">
        <f t="shared" si="32"/>
        <v>-1</v>
      </c>
      <c r="H29" s="26"/>
      <c r="I29" s="46" t="e">
        <f>+(I28-G28)/G28</f>
        <v>#DIV/0!</v>
      </c>
      <c r="J29" s="48">
        <v>0</v>
      </c>
      <c r="K29" s="48">
        <f t="shared" ref="K29:N29" si="33">+J29</f>
        <v>0</v>
      </c>
      <c r="L29" s="48">
        <f t="shared" si="33"/>
        <v>0</v>
      </c>
      <c r="M29" s="48">
        <f t="shared" si="33"/>
        <v>0</v>
      </c>
      <c r="N29" s="48">
        <f t="shared" si="33"/>
        <v>0</v>
      </c>
    </row>
    <row r="30" spans="2:14" ht="14.25" customHeight="1">
      <c r="B30" s="1" t="s">
        <v>31</v>
      </c>
      <c r="C30" s="1" t="s">
        <v>43</v>
      </c>
      <c r="D30" s="4">
        <v>14589</v>
      </c>
      <c r="E30" s="4">
        <v>39026</v>
      </c>
      <c r="F30" s="4">
        <v>31100</v>
      </c>
      <c r="G30" s="4">
        <v>327731.15000000002</v>
      </c>
      <c r="H30" s="26">
        <f>+(G30/10)*12</f>
        <v>393277.38000000006</v>
      </c>
      <c r="I30" s="45">
        <v>0</v>
      </c>
      <c r="J30" s="4">
        <f t="shared" ref="J30:N30" si="34">+I30*(1+J31)</f>
        <v>0</v>
      </c>
      <c r="K30" s="4">
        <f t="shared" si="34"/>
        <v>0</v>
      </c>
      <c r="L30" s="4">
        <f t="shared" si="34"/>
        <v>0</v>
      </c>
      <c r="M30" s="4">
        <f t="shared" si="34"/>
        <v>0</v>
      </c>
      <c r="N30" s="4">
        <f t="shared" si="34"/>
        <v>0</v>
      </c>
    </row>
    <row r="31" spans="2:14" ht="14.25" customHeight="1">
      <c r="D31" s="4"/>
      <c r="E31" s="46">
        <f t="shared" ref="E31:G31" si="35">+(E30-D30)/D30</f>
        <v>1.6750291315374597</v>
      </c>
      <c r="F31" s="46">
        <f t="shared" si="35"/>
        <v>-0.20309537231589198</v>
      </c>
      <c r="G31" s="46">
        <f t="shared" si="35"/>
        <v>9.5379790996784575</v>
      </c>
      <c r="H31" s="26"/>
      <c r="I31" s="46">
        <f>+(I30-G30)/G30</f>
        <v>-1</v>
      </c>
      <c r="J31" s="48">
        <v>0</v>
      </c>
      <c r="K31" s="48">
        <f t="shared" ref="K31:N31" si="36">+J31</f>
        <v>0</v>
      </c>
      <c r="L31" s="48">
        <f t="shared" si="36"/>
        <v>0</v>
      </c>
      <c r="M31" s="48">
        <f t="shared" si="36"/>
        <v>0</v>
      </c>
      <c r="N31" s="48">
        <f t="shared" si="36"/>
        <v>0</v>
      </c>
    </row>
    <row r="32" spans="2:14" ht="14.25" customHeight="1">
      <c r="C32" s="1" t="s">
        <v>44</v>
      </c>
      <c r="D32" s="4"/>
      <c r="E32" s="4"/>
      <c r="F32" s="4"/>
      <c r="G32" s="4"/>
      <c r="H32" s="26"/>
      <c r="I32" s="45"/>
      <c r="J32" s="4"/>
      <c r="K32" s="4"/>
      <c r="L32" s="4"/>
      <c r="M32" s="4"/>
      <c r="N32" s="4"/>
    </row>
    <row r="33" spans="2:14" ht="14.25" customHeight="1">
      <c r="B33" s="1" t="s">
        <v>45</v>
      </c>
      <c r="C33" s="50" t="s">
        <v>46</v>
      </c>
      <c r="D33" s="4">
        <v>6164.09</v>
      </c>
      <c r="E33" s="4">
        <v>13024.54</v>
      </c>
      <c r="F33" s="4">
        <v>16507.22</v>
      </c>
      <c r="G33" s="4">
        <v>16680.48</v>
      </c>
      <c r="H33" s="26">
        <f>+G33</f>
        <v>16680.48</v>
      </c>
      <c r="I33" s="45"/>
      <c r="J33" s="4">
        <f t="shared" ref="J33:N33" si="37">+I33*(1+J34)</f>
        <v>0</v>
      </c>
      <c r="K33" s="4">
        <f t="shared" si="37"/>
        <v>0</v>
      </c>
      <c r="L33" s="4">
        <f t="shared" si="37"/>
        <v>0</v>
      </c>
      <c r="M33" s="4">
        <f t="shared" si="37"/>
        <v>0</v>
      </c>
      <c r="N33" s="4">
        <f t="shared" si="37"/>
        <v>0</v>
      </c>
    </row>
    <row r="34" spans="2:14" ht="14.25" customHeight="1">
      <c r="C34" s="50"/>
      <c r="D34" s="4"/>
      <c r="E34" s="4"/>
      <c r="F34" s="4"/>
      <c r="G34" s="4"/>
      <c r="H34" s="26"/>
      <c r="I34" s="45"/>
      <c r="J34" s="48">
        <v>0</v>
      </c>
      <c r="K34" s="48">
        <f t="shared" ref="K34:N34" si="38">+J34</f>
        <v>0</v>
      </c>
      <c r="L34" s="48">
        <f t="shared" si="38"/>
        <v>0</v>
      </c>
      <c r="M34" s="48">
        <f t="shared" si="38"/>
        <v>0</v>
      </c>
      <c r="N34" s="48">
        <f t="shared" si="38"/>
        <v>0</v>
      </c>
    </row>
    <row r="35" spans="2:14" ht="14.25" customHeight="1">
      <c r="B35" s="1" t="s">
        <v>45</v>
      </c>
      <c r="C35" s="50" t="s">
        <v>47</v>
      </c>
      <c r="D35" s="4">
        <v>730.17</v>
      </c>
      <c r="E35" s="4">
        <v>126256.62</v>
      </c>
      <c r="F35" s="4">
        <v>124199.07</v>
      </c>
      <c r="G35" s="4">
        <v>413077.42</v>
      </c>
      <c r="H35" s="26">
        <f>+G35</f>
        <v>413077.42</v>
      </c>
      <c r="I35" s="45">
        <v>750000</v>
      </c>
      <c r="J35" s="4">
        <v>750000</v>
      </c>
      <c r="K35" s="4">
        <f t="shared" ref="K35:N35" si="39">+J35*(1+K36)</f>
        <v>750000</v>
      </c>
      <c r="L35" s="4">
        <f t="shared" si="39"/>
        <v>750000</v>
      </c>
      <c r="M35" s="4">
        <f t="shared" si="39"/>
        <v>750000</v>
      </c>
      <c r="N35" s="4">
        <f t="shared" si="39"/>
        <v>750000</v>
      </c>
    </row>
    <row r="36" spans="2:14" ht="14.25" customHeight="1">
      <c r="C36" s="50"/>
      <c r="D36" s="4"/>
      <c r="E36" s="4"/>
      <c r="F36" s="4"/>
      <c r="G36" s="4"/>
      <c r="H36" s="26"/>
      <c r="I36" s="45"/>
      <c r="J36" s="48">
        <v>0</v>
      </c>
      <c r="K36" s="48">
        <f t="shared" ref="K36:N36" si="40">+J36</f>
        <v>0</v>
      </c>
      <c r="L36" s="48">
        <f t="shared" si="40"/>
        <v>0</v>
      </c>
      <c r="M36" s="48">
        <f t="shared" si="40"/>
        <v>0</v>
      </c>
      <c r="N36" s="48">
        <f t="shared" si="40"/>
        <v>0</v>
      </c>
    </row>
    <row r="37" spans="2:14" ht="14.25" customHeight="1">
      <c r="B37" s="1" t="s">
        <v>45</v>
      </c>
      <c r="C37" s="50" t="s">
        <v>48</v>
      </c>
      <c r="D37" s="4">
        <v>235.76</v>
      </c>
      <c r="E37" s="4">
        <v>3364.91</v>
      </c>
      <c r="F37" s="4">
        <v>3693.3</v>
      </c>
      <c r="G37" s="4">
        <v>5140.24</v>
      </c>
      <c r="H37" s="26">
        <f>+G37</f>
        <v>5140.24</v>
      </c>
      <c r="I37" s="45"/>
      <c r="J37" s="4">
        <f t="shared" ref="J37:N37" si="41">+I37*(1+J38)</f>
        <v>0</v>
      </c>
      <c r="K37" s="4">
        <f t="shared" si="41"/>
        <v>0</v>
      </c>
      <c r="L37" s="4">
        <f t="shared" si="41"/>
        <v>0</v>
      </c>
      <c r="M37" s="4">
        <f t="shared" si="41"/>
        <v>0</v>
      </c>
      <c r="N37" s="4">
        <f t="shared" si="41"/>
        <v>0</v>
      </c>
    </row>
    <row r="38" spans="2:14" ht="14.25" customHeight="1">
      <c r="C38" s="50"/>
      <c r="D38" s="4"/>
      <c r="E38" s="4"/>
      <c r="F38" s="4"/>
      <c r="G38" s="4"/>
      <c r="H38" s="26"/>
      <c r="I38" s="45"/>
      <c r="J38" s="48">
        <v>0</v>
      </c>
      <c r="K38" s="48">
        <f t="shared" ref="K38:N38" si="42">+J38</f>
        <v>0</v>
      </c>
      <c r="L38" s="48">
        <f t="shared" si="42"/>
        <v>0</v>
      </c>
      <c r="M38" s="48">
        <f t="shared" si="42"/>
        <v>0</v>
      </c>
      <c r="N38" s="48">
        <f t="shared" si="42"/>
        <v>0</v>
      </c>
    </row>
    <row r="39" spans="2:14" ht="14.25" customHeight="1">
      <c r="B39" s="1" t="s">
        <v>45</v>
      </c>
      <c r="C39" s="50" t="s">
        <v>49</v>
      </c>
      <c r="D39" s="4">
        <v>218476.75</v>
      </c>
      <c r="E39" s="4">
        <v>123355.41</v>
      </c>
      <c r="F39" s="4">
        <v>125152.31</v>
      </c>
      <c r="G39" s="4">
        <v>122302.26</v>
      </c>
      <c r="H39" s="26">
        <f>+G39</f>
        <v>122302.26</v>
      </c>
      <c r="I39" s="45"/>
      <c r="J39" s="4">
        <f t="shared" ref="J39:N39" si="43">+I39*(1+J40)</f>
        <v>0</v>
      </c>
      <c r="K39" s="4">
        <f t="shared" si="43"/>
        <v>0</v>
      </c>
      <c r="L39" s="4">
        <f t="shared" si="43"/>
        <v>0</v>
      </c>
      <c r="M39" s="4">
        <f t="shared" si="43"/>
        <v>0</v>
      </c>
      <c r="N39" s="4">
        <f t="shared" si="43"/>
        <v>0</v>
      </c>
    </row>
    <row r="40" spans="2:14" ht="14.25" customHeight="1">
      <c r="C40" s="50"/>
      <c r="D40" s="4"/>
      <c r="E40" s="4"/>
      <c r="F40" s="4"/>
      <c r="G40" s="4"/>
      <c r="H40" s="26"/>
      <c r="I40" s="45"/>
      <c r="J40" s="48">
        <v>0</v>
      </c>
      <c r="K40" s="48">
        <f t="shared" ref="K40:N40" si="44">+J40</f>
        <v>0</v>
      </c>
      <c r="L40" s="48">
        <f t="shared" si="44"/>
        <v>0</v>
      </c>
      <c r="M40" s="48">
        <f t="shared" si="44"/>
        <v>0</v>
      </c>
      <c r="N40" s="48">
        <f t="shared" si="44"/>
        <v>0</v>
      </c>
    </row>
    <row r="41" spans="2:14" ht="14.25" customHeight="1">
      <c r="B41" s="1" t="s">
        <v>45</v>
      </c>
      <c r="C41" s="50" t="s">
        <v>50</v>
      </c>
      <c r="D41" s="4">
        <v>30848.799999999999</v>
      </c>
      <c r="E41" s="4">
        <v>26524.080000000002</v>
      </c>
      <c r="F41" s="4">
        <v>29730.19</v>
      </c>
      <c r="G41" s="4">
        <v>27526.28</v>
      </c>
      <c r="H41" s="26">
        <f>+G41</f>
        <v>27526.28</v>
      </c>
      <c r="I41" s="45"/>
      <c r="J41" s="4">
        <f t="shared" ref="J41:N41" si="45">+I41*(1+J42)</f>
        <v>0</v>
      </c>
      <c r="K41" s="4">
        <f t="shared" si="45"/>
        <v>0</v>
      </c>
      <c r="L41" s="4">
        <f t="shared" si="45"/>
        <v>0</v>
      </c>
      <c r="M41" s="4">
        <f t="shared" si="45"/>
        <v>0</v>
      </c>
      <c r="N41" s="4">
        <f t="shared" si="45"/>
        <v>0</v>
      </c>
    </row>
    <row r="42" spans="2:14" ht="14.25" customHeight="1">
      <c r="C42" s="50"/>
      <c r="D42" s="4"/>
      <c r="E42" s="4"/>
      <c r="F42" s="4"/>
      <c r="G42" s="4"/>
      <c r="H42" s="26"/>
      <c r="I42" s="45"/>
      <c r="J42" s="48">
        <v>0</v>
      </c>
      <c r="K42" s="48">
        <f t="shared" ref="K42:N42" si="46">+J42</f>
        <v>0</v>
      </c>
      <c r="L42" s="48">
        <f t="shared" si="46"/>
        <v>0</v>
      </c>
      <c r="M42" s="48">
        <f t="shared" si="46"/>
        <v>0</v>
      </c>
      <c r="N42" s="48">
        <f t="shared" si="46"/>
        <v>0</v>
      </c>
    </row>
    <row r="43" spans="2:14" ht="14.25" customHeight="1">
      <c r="B43" s="1" t="s">
        <v>45</v>
      </c>
      <c r="C43" s="50" t="s">
        <v>51</v>
      </c>
      <c r="D43" s="4">
        <v>16648.21</v>
      </c>
      <c r="E43" s="4">
        <v>14865.6</v>
      </c>
      <c r="F43" s="4">
        <v>18565.36</v>
      </c>
      <c r="G43" s="4">
        <v>18556.73</v>
      </c>
      <c r="H43" s="26">
        <f>+G43</f>
        <v>18556.73</v>
      </c>
      <c r="I43" s="45"/>
      <c r="J43" s="4">
        <f t="shared" ref="J43:N43" si="47">+I43*(1+J44)</f>
        <v>0</v>
      </c>
      <c r="K43" s="4">
        <f t="shared" si="47"/>
        <v>0</v>
      </c>
      <c r="L43" s="4">
        <f t="shared" si="47"/>
        <v>0</v>
      </c>
      <c r="M43" s="4">
        <f t="shared" si="47"/>
        <v>0</v>
      </c>
      <c r="N43" s="4">
        <f t="shared" si="47"/>
        <v>0</v>
      </c>
    </row>
    <row r="44" spans="2:14" ht="14.25" customHeight="1">
      <c r="C44" s="50"/>
      <c r="D44" s="4"/>
      <c r="E44" s="4"/>
      <c r="F44" s="4"/>
      <c r="G44" s="4"/>
      <c r="H44" s="26"/>
      <c r="I44" s="45"/>
      <c r="J44" s="48">
        <v>0</v>
      </c>
      <c r="K44" s="48">
        <f t="shared" ref="K44:N44" si="48">+J44</f>
        <v>0</v>
      </c>
      <c r="L44" s="48">
        <f t="shared" si="48"/>
        <v>0</v>
      </c>
      <c r="M44" s="48">
        <f t="shared" si="48"/>
        <v>0</v>
      </c>
      <c r="N44" s="48">
        <f t="shared" si="48"/>
        <v>0</v>
      </c>
    </row>
    <row r="45" spans="2:14" ht="14.25" customHeight="1">
      <c r="B45" s="1" t="s">
        <v>45</v>
      </c>
      <c r="C45" s="50" t="s">
        <v>52</v>
      </c>
      <c r="D45" s="4">
        <v>566763.23</v>
      </c>
      <c r="E45" s="4">
        <v>0</v>
      </c>
      <c r="F45" s="4">
        <v>862606.72</v>
      </c>
      <c r="G45" s="4">
        <v>0</v>
      </c>
      <c r="H45" s="26">
        <v>0</v>
      </c>
      <c r="I45" s="45"/>
      <c r="J45" s="4">
        <f t="shared" ref="J45:N45" si="49">+I45*(1+J46)</f>
        <v>0</v>
      </c>
      <c r="K45" s="4">
        <f t="shared" si="49"/>
        <v>0</v>
      </c>
      <c r="L45" s="4">
        <f t="shared" si="49"/>
        <v>0</v>
      </c>
      <c r="M45" s="4">
        <f t="shared" si="49"/>
        <v>0</v>
      </c>
      <c r="N45" s="4">
        <f t="shared" si="49"/>
        <v>0</v>
      </c>
    </row>
    <row r="46" spans="2:14" ht="14.25" customHeight="1">
      <c r="C46" s="50"/>
      <c r="D46" s="4"/>
      <c r="E46" s="4"/>
      <c r="F46" s="4"/>
      <c r="G46" s="4"/>
      <c r="H46" s="26"/>
      <c r="I46" s="45"/>
      <c r="J46" s="48">
        <v>0</v>
      </c>
      <c r="K46" s="48">
        <f t="shared" ref="K46:N46" si="50">+J46</f>
        <v>0</v>
      </c>
      <c r="L46" s="48">
        <f t="shared" si="50"/>
        <v>0</v>
      </c>
      <c r="M46" s="48">
        <f t="shared" si="50"/>
        <v>0</v>
      </c>
      <c r="N46" s="48">
        <f t="shared" si="50"/>
        <v>0</v>
      </c>
    </row>
    <row r="47" spans="2:14" ht="14.25" customHeight="1">
      <c r="B47" s="1" t="s">
        <v>45</v>
      </c>
      <c r="C47" s="50" t="s">
        <v>53</v>
      </c>
      <c r="D47" s="4">
        <v>126846.74</v>
      </c>
      <c r="E47" s="4">
        <v>270900.96000000002</v>
      </c>
      <c r="F47" s="4">
        <v>300526.01</v>
      </c>
      <c r="G47" s="4">
        <v>0</v>
      </c>
      <c r="H47" s="26">
        <v>0</v>
      </c>
      <c r="I47" s="45"/>
      <c r="J47" s="4">
        <f t="shared" ref="J47:N47" si="51">+I47*(1+J48)</f>
        <v>0</v>
      </c>
      <c r="K47" s="4">
        <f t="shared" si="51"/>
        <v>0</v>
      </c>
      <c r="L47" s="4">
        <f t="shared" si="51"/>
        <v>0</v>
      </c>
      <c r="M47" s="4">
        <f t="shared" si="51"/>
        <v>0</v>
      </c>
      <c r="N47" s="4">
        <f t="shared" si="51"/>
        <v>0</v>
      </c>
    </row>
    <row r="48" spans="2:14" ht="14.25" customHeight="1">
      <c r="C48" s="50"/>
      <c r="D48" s="4"/>
      <c r="E48" s="4"/>
      <c r="F48" s="4"/>
      <c r="G48" s="4"/>
      <c r="H48" s="26"/>
      <c r="I48" s="45"/>
      <c r="J48" s="48">
        <v>0</v>
      </c>
      <c r="K48" s="48">
        <f t="shared" ref="K48:N48" si="52">+J48</f>
        <v>0</v>
      </c>
      <c r="L48" s="48">
        <f t="shared" si="52"/>
        <v>0</v>
      </c>
      <c r="M48" s="48">
        <f t="shared" si="52"/>
        <v>0</v>
      </c>
      <c r="N48" s="48">
        <f t="shared" si="52"/>
        <v>0</v>
      </c>
    </row>
    <row r="49" spans="2:14" ht="14.25" customHeight="1">
      <c r="B49" s="1" t="s">
        <v>45</v>
      </c>
      <c r="C49" s="50" t="s">
        <v>54</v>
      </c>
      <c r="D49" s="4">
        <v>6188562.0300000003</v>
      </c>
      <c r="E49" s="4">
        <v>7443071.9400000004</v>
      </c>
      <c r="F49" s="4">
        <v>7467875.4699999997</v>
      </c>
      <c r="G49" s="4">
        <v>8469408.1500000004</v>
      </c>
      <c r="H49" s="26">
        <f>+G49</f>
        <v>8469408.1500000004</v>
      </c>
      <c r="I49" s="45">
        <f>+(220011*36.2)</f>
        <v>7964398.2000000002</v>
      </c>
      <c r="J49" s="4">
        <f>+J51*J52</f>
        <v>9064453.2000000011</v>
      </c>
      <c r="K49" s="4">
        <f t="shared" ref="K49:N49" si="53">+J49*(1+K50)</f>
        <v>9245742.2640000004</v>
      </c>
      <c r="L49" s="4">
        <f t="shared" si="53"/>
        <v>9430657.1092800014</v>
      </c>
      <c r="M49" s="4">
        <f t="shared" si="53"/>
        <v>9619270.2514656018</v>
      </c>
      <c r="N49" s="4">
        <f t="shared" si="53"/>
        <v>9811655.6564949136</v>
      </c>
    </row>
    <row r="50" spans="2:14" ht="14.25" customHeight="1">
      <c r="C50" s="51" t="s">
        <v>55</v>
      </c>
      <c r="D50" s="4"/>
      <c r="E50" s="46">
        <f t="shared" ref="E50:G50" si="54">+(E49-D49)/D49</f>
        <v>0.20271428223851867</v>
      </c>
      <c r="F50" s="46">
        <f t="shared" si="54"/>
        <v>3.3324318507123455E-3</v>
      </c>
      <c r="G50" s="46">
        <f t="shared" si="54"/>
        <v>0.13411212921578092</v>
      </c>
      <c r="H50" s="26"/>
      <c r="I50" s="46">
        <f>+(I49-G49)/G49</f>
        <v>-5.9627537255953378E-2</v>
      </c>
      <c r="J50" s="46">
        <f>+(J49-I49)/I49</f>
        <v>0.13812154696132609</v>
      </c>
      <c r="K50" s="52">
        <v>0.02</v>
      </c>
      <c r="L50" s="48">
        <f t="shared" ref="L50:N50" si="55">+K50</f>
        <v>0.02</v>
      </c>
      <c r="M50" s="48">
        <f t="shared" si="55"/>
        <v>0.02</v>
      </c>
      <c r="N50" s="48">
        <f t="shared" si="55"/>
        <v>0.02</v>
      </c>
    </row>
    <row r="51" spans="2:14" ht="14.25" customHeight="1">
      <c r="C51" s="51" t="s">
        <v>56</v>
      </c>
      <c r="D51" s="4"/>
      <c r="E51" s="53"/>
      <c r="F51" s="53"/>
      <c r="G51" s="53"/>
      <c r="H51" s="26"/>
      <c r="I51" s="54"/>
      <c r="J51" s="5">
        <v>220011</v>
      </c>
      <c r="K51" s="55">
        <v>220011</v>
      </c>
      <c r="L51" s="55">
        <v>220011</v>
      </c>
      <c r="M51" s="55">
        <v>220011</v>
      </c>
      <c r="N51" s="55">
        <v>220011</v>
      </c>
    </row>
    <row r="52" spans="2:14" ht="14.25" customHeight="1">
      <c r="C52" s="51" t="s">
        <v>57</v>
      </c>
      <c r="D52" s="4"/>
      <c r="E52" s="53"/>
      <c r="F52" s="53"/>
      <c r="G52" s="53"/>
      <c r="H52" s="26"/>
      <c r="I52" s="54"/>
      <c r="J52" s="56">
        <v>41.2</v>
      </c>
      <c r="K52" s="57">
        <f t="shared" ref="K52:N52" si="56">+J52</f>
        <v>41.2</v>
      </c>
      <c r="L52" s="57">
        <f t="shared" si="56"/>
        <v>41.2</v>
      </c>
      <c r="M52" s="57">
        <f t="shared" si="56"/>
        <v>41.2</v>
      </c>
      <c r="N52" s="57">
        <f t="shared" si="56"/>
        <v>41.2</v>
      </c>
    </row>
    <row r="53" spans="2:14" ht="14.25" customHeight="1">
      <c r="C53" s="50"/>
      <c r="D53" s="4"/>
      <c r="E53" s="53"/>
      <c r="F53" s="53"/>
      <c r="G53" s="53"/>
      <c r="H53" s="26"/>
      <c r="I53" s="54"/>
      <c r="J53" s="53"/>
      <c r="K53" s="53"/>
      <c r="L53" s="53"/>
      <c r="M53" s="53"/>
      <c r="N53" s="53"/>
    </row>
    <row r="54" spans="2:14" ht="14.25" customHeight="1">
      <c r="B54" s="1" t="s">
        <v>45</v>
      </c>
      <c r="C54" s="50" t="s">
        <v>58</v>
      </c>
      <c r="D54" s="4">
        <v>0</v>
      </c>
      <c r="E54" s="4">
        <v>0</v>
      </c>
      <c r="F54" s="4">
        <v>0</v>
      </c>
      <c r="G54" s="4">
        <v>0</v>
      </c>
      <c r="H54" s="26">
        <f>+G54</f>
        <v>0</v>
      </c>
      <c r="I54" s="45"/>
      <c r="J54" s="4">
        <f t="shared" ref="J54:N54" si="57">+I54*(1+J55)</f>
        <v>0</v>
      </c>
      <c r="K54" s="4">
        <f t="shared" si="57"/>
        <v>0</v>
      </c>
      <c r="L54" s="4">
        <f t="shared" si="57"/>
        <v>0</v>
      </c>
      <c r="M54" s="4">
        <f t="shared" si="57"/>
        <v>0</v>
      </c>
      <c r="N54" s="4">
        <f t="shared" si="57"/>
        <v>0</v>
      </c>
    </row>
    <row r="55" spans="2:14" ht="14.25" customHeight="1">
      <c r="C55" s="50"/>
      <c r="D55" s="4"/>
      <c r="E55" s="4"/>
      <c r="F55" s="4"/>
      <c r="G55" s="4"/>
      <c r="H55" s="26"/>
      <c r="I55" s="45"/>
      <c r="J55" s="48">
        <v>0</v>
      </c>
      <c r="K55" s="48">
        <f t="shared" ref="K55:N55" si="58">+J55</f>
        <v>0</v>
      </c>
      <c r="L55" s="48">
        <f t="shared" si="58"/>
        <v>0</v>
      </c>
      <c r="M55" s="48">
        <f t="shared" si="58"/>
        <v>0</v>
      </c>
      <c r="N55" s="48">
        <f t="shared" si="58"/>
        <v>0</v>
      </c>
    </row>
    <row r="56" spans="2:14" ht="14.25" customHeight="1">
      <c r="B56" s="1" t="s">
        <v>31</v>
      </c>
      <c r="C56" s="1" t="s">
        <v>59</v>
      </c>
      <c r="D56" s="4">
        <f t="shared" ref="D56:N56" si="59">+SUMIF($B$32:$B$55,"y",D$32:D$55)</f>
        <v>7155275.7800000003</v>
      </c>
      <c r="E56" s="4">
        <f t="shared" si="59"/>
        <v>8021364.0600000005</v>
      </c>
      <c r="F56" s="4">
        <f t="shared" si="59"/>
        <v>8948855.6500000004</v>
      </c>
      <c r="G56" s="4">
        <f t="shared" si="59"/>
        <v>9072691.5600000005</v>
      </c>
      <c r="H56" s="26">
        <f t="shared" si="59"/>
        <v>9072691.5600000005</v>
      </c>
      <c r="I56" s="45">
        <f t="shared" si="59"/>
        <v>8714398.1999999993</v>
      </c>
      <c r="J56" s="4">
        <f t="shared" si="59"/>
        <v>9814453.2000000011</v>
      </c>
      <c r="K56" s="4">
        <f t="shared" si="59"/>
        <v>9995742.2640000004</v>
      </c>
      <c r="L56" s="4">
        <f t="shared" si="59"/>
        <v>10180657.109280001</v>
      </c>
      <c r="M56" s="4">
        <f t="shared" si="59"/>
        <v>10369270.251465602</v>
      </c>
      <c r="N56" s="4">
        <f t="shared" si="59"/>
        <v>10561655.656494914</v>
      </c>
    </row>
    <row r="57" spans="2:14" ht="14.25" customHeight="1">
      <c r="D57" s="4"/>
      <c r="E57" s="4"/>
      <c r="F57" s="4"/>
      <c r="G57" s="4"/>
      <c r="H57" s="4"/>
      <c r="I57" s="54"/>
      <c r="J57" s="53"/>
      <c r="K57" s="53"/>
      <c r="L57" s="53"/>
      <c r="M57" s="53"/>
      <c r="N57" s="53"/>
    </row>
    <row r="58" spans="2:14" ht="14.25" customHeight="1">
      <c r="B58" s="1" t="s">
        <v>31</v>
      </c>
      <c r="C58" s="1" t="s">
        <v>60</v>
      </c>
      <c r="D58" s="4">
        <v>8395.23</v>
      </c>
      <c r="E58" s="4">
        <v>9654.51</v>
      </c>
      <c r="F58" s="4">
        <v>9654.51</v>
      </c>
      <c r="G58" s="4">
        <v>9654.51</v>
      </c>
      <c r="H58" s="26">
        <f>+(G58/10)*12</f>
        <v>11585.412</v>
      </c>
      <c r="I58" s="45">
        <v>9654.51</v>
      </c>
      <c r="J58" s="4">
        <f t="shared" ref="J58:N58" si="60">+I58*(1+J59)</f>
        <v>9654.51</v>
      </c>
      <c r="K58" s="4">
        <f t="shared" si="60"/>
        <v>9654.51</v>
      </c>
      <c r="L58" s="4">
        <f t="shared" si="60"/>
        <v>9654.51</v>
      </c>
      <c r="M58" s="4">
        <f t="shared" si="60"/>
        <v>9654.51</v>
      </c>
      <c r="N58" s="4">
        <f t="shared" si="60"/>
        <v>9654.51</v>
      </c>
    </row>
    <row r="59" spans="2:14" ht="14.25" customHeight="1">
      <c r="D59" s="4"/>
      <c r="E59" s="46">
        <f t="shared" ref="E59:G59" si="61">+(E58-D58)/D58</f>
        <v>0.14999946398133235</v>
      </c>
      <c r="F59" s="46">
        <f t="shared" si="61"/>
        <v>0</v>
      </c>
      <c r="G59" s="46">
        <f t="shared" si="61"/>
        <v>0</v>
      </c>
      <c r="H59" s="26"/>
      <c r="I59" s="46">
        <f>+(I58-G58)/G58</f>
        <v>0</v>
      </c>
      <c r="J59" s="48">
        <v>0</v>
      </c>
      <c r="K59" s="48">
        <f t="shared" ref="K59:N59" si="62">+J59</f>
        <v>0</v>
      </c>
      <c r="L59" s="48">
        <f t="shared" si="62"/>
        <v>0</v>
      </c>
      <c r="M59" s="48">
        <f t="shared" si="62"/>
        <v>0</v>
      </c>
      <c r="N59" s="48">
        <f t="shared" si="62"/>
        <v>0</v>
      </c>
    </row>
    <row r="60" spans="2:14" ht="14.25" customHeight="1">
      <c r="B60" s="1" t="s">
        <v>31</v>
      </c>
      <c r="C60" s="1" t="s">
        <v>61</v>
      </c>
      <c r="D60" s="4">
        <v>0</v>
      </c>
      <c r="E60" s="4">
        <v>0</v>
      </c>
      <c r="F60" s="4">
        <v>2926.69</v>
      </c>
      <c r="G60" s="4">
        <v>0</v>
      </c>
      <c r="H60" s="26">
        <f>+(G60/10)*12</f>
        <v>0</v>
      </c>
      <c r="I60" s="45">
        <v>5000</v>
      </c>
      <c r="J60" s="4">
        <f t="shared" ref="J60:N60" si="63">+I60*(1+J61)</f>
        <v>5000</v>
      </c>
      <c r="K60" s="4">
        <f t="shared" si="63"/>
        <v>5000</v>
      </c>
      <c r="L60" s="4">
        <f t="shared" si="63"/>
        <v>5000</v>
      </c>
      <c r="M60" s="4">
        <f t="shared" si="63"/>
        <v>5000</v>
      </c>
      <c r="N60" s="4">
        <f t="shared" si="63"/>
        <v>5000</v>
      </c>
    </row>
    <row r="61" spans="2:14" ht="14.25" customHeight="1">
      <c r="D61" s="4"/>
      <c r="E61" s="46" t="e">
        <f t="shared" ref="E61:G61" si="64">+(E60-D60)/D60</f>
        <v>#DIV/0!</v>
      </c>
      <c r="F61" s="46" t="e">
        <f t="shared" si="64"/>
        <v>#DIV/0!</v>
      </c>
      <c r="G61" s="46">
        <f t="shared" si="64"/>
        <v>-1</v>
      </c>
      <c r="H61" s="26"/>
      <c r="I61" s="46" t="e">
        <f>+(I60-G60)/G60</f>
        <v>#DIV/0!</v>
      </c>
      <c r="J61" s="48">
        <v>0</v>
      </c>
      <c r="K61" s="48">
        <f t="shared" ref="K61:N61" si="65">+J61</f>
        <v>0</v>
      </c>
      <c r="L61" s="48">
        <f t="shared" si="65"/>
        <v>0</v>
      </c>
      <c r="M61" s="48">
        <f t="shared" si="65"/>
        <v>0</v>
      </c>
      <c r="N61" s="48">
        <f t="shared" si="65"/>
        <v>0</v>
      </c>
    </row>
    <row r="62" spans="2:14" ht="14.25" customHeight="1">
      <c r="B62" s="1" t="s">
        <v>31</v>
      </c>
      <c r="C62" s="1" t="s">
        <v>62</v>
      </c>
      <c r="D62" s="4">
        <v>0</v>
      </c>
      <c r="E62" s="4">
        <v>0</v>
      </c>
      <c r="F62" s="4">
        <v>0</v>
      </c>
      <c r="G62" s="4">
        <v>0</v>
      </c>
      <c r="H62" s="26">
        <f>+(G62/10)*12</f>
        <v>0</v>
      </c>
      <c r="I62" s="45">
        <v>0</v>
      </c>
      <c r="J62" s="4">
        <f t="shared" ref="J62:N62" si="66">+I62*(1+J63)</f>
        <v>0</v>
      </c>
      <c r="K62" s="4">
        <f t="shared" si="66"/>
        <v>0</v>
      </c>
      <c r="L62" s="4">
        <f t="shared" si="66"/>
        <v>0</v>
      </c>
      <c r="M62" s="4">
        <f t="shared" si="66"/>
        <v>0</v>
      </c>
      <c r="N62" s="4">
        <f t="shared" si="66"/>
        <v>0</v>
      </c>
    </row>
    <row r="63" spans="2:14" ht="14.25" customHeight="1">
      <c r="D63" s="4"/>
      <c r="E63" s="46" t="e">
        <f t="shared" ref="E63:G63" si="67">+(E62-D62)/D62</f>
        <v>#DIV/0!</v>
      </c>
      <c r="F63" s="46" t="e">
        <f t="shared" si="67"/>
        <v>#DIV/0!</v>
      </c>
      <c r="G63" s="46" t="e">
        <f t="shared" si="67"/>
        <v>#DIV/0!</v>
      </c>
      <c r="H63" s="26"/>
      <c r="I63" s="46" t="e">
        <f>+(I62-G62)/G62</f>
        <v>#DIV/0!</v>
      </c>
      <c r="J63" s="48">
        <v>0</v>
      </c>
      <c r="K63" s="48">
        <f t="shared" ref="K63:N63" si="68">+J63</f>
        <v>0</v>
      </c>
      <c r="L63" s="48">
        <f t="shared" si="68"/>
        <v>0</v>
      </c>
      <c r="M63" s="48">
        <f t="shared" si="68"/>
        <v>0</v>
      </c>
      <c r="N63" s="48">
        <f t="shared" si="68"/>
        <v>0</v>
      </c>
    </row>
    <row r="64" spans="2:14" ht="14.25" customHeight="1">
      <c r="B64" s="1" t="s">
        <v>31</v>
      </c>
      <c r="C64" s="1" t="s">
        <v>63</v>
      </c>
      <c r="D64" s="4">
        <v>0</v>
      </c>
      <c r="E64" s="4">
        <v>0</v>
      </c>
      <c r="F64" s="4">
        <v>0</v>
      </c>
      <c r="G64" s="4">
        <v>0</v>
      </c>
      <c r="H64" s="26">
        <f>+(G64/10)*12</f>
        <v>0</v>
      </c>
      <c r="I64" s="45">
        <v>1950525.13</v>
      </c>
      <c r="J64" s="4"/>
      <c r="K64" s="4">
        <f t="shared" ref="K64:N64" si="69">+J64*(1+K65)</f>
        <v>0</v>
      </c>
      <c r="L64" s="4">
        <f t="shared" si="69"/>
        <v>0</v>
      </c>
      <c r="M64" s="4">
        <f t="shared" si="69"/>
        <v>0</v>
      </c>
      <c r="N64" s="4">
        <f t="shared" si="69"/>
        <v>0</v>
      </c>
    </row>
    <row r="65" spans="2:14" ht="14.25" customHeight="1">
      <c r="D65" s="4"/>
      <c r="E65" s="46" t="e">
        <f t="shared" ref="E65:G65" si="70">+(E64-D64)/D64</f>
        <v>#DIV/0!</v>
      </c>
      <c r="F65" s="46" t="e">
        <f t="shared" si="70"/>
        <v>#DIV/0!</v>
      </c>
      <c r="G65" s="46" t="e">
        <f t="shared" si="70"/>
        <v>#DIV/0!</v>
      </c>
      <c r="H65" s="26"/>
      <c r="I65" s="46" t="e">
        <f>+(I64-G64)/G64</f>
        <v>#DIV/0!</v>
      </c>
      <c r="J65" s="48">
        <v>0</v>
      </c>
      <c r="K65" s="48">
        <f t="shared" ref="K65:N65" si="71">+J65</f>
        <v>0</v>
      </c>
      <c r="L65" s="48">
        <f t="shared" si="71"/>
        <v>0</v>
      </c>
      <c r="M65" s="48">
        <f t="shared" si="71"/>
        <v>0</v>
      </c>
      <c r="N65" s="48">
        <f t="shared" si="71"/>
        <v>0</v>
      </c>
    </row>
    <row r="66" spans="2:14" ht="14.25" customHeight="1">
      <c r="C66" s="17" t="s">
        <v>64</v>
      </c>
      <c r="D66" s="58">
        <f t="shared" ref="D66:N66" si="72">+SUMIF($B$8:$B$65,"x",D$8:D$65)</f>
        <v>7430916.5700000003</v>
      </c>
      <c r="E66" s="58">
        <f t="shared" si="72"/>
        <v>8467964.4100000001</v>
      </c>
      <c r="F66" s="58">
        <f t="shared" si="72"/>
        <v>9619561.459999999</v>
      </c>
      <c r="G66" s="58">
        <f t="shared" si="72"/>
        <v>10071810.67</v>
      </c>
      <c r="H66" s="59">
        <f t="shared" si="72"/>
        <v>10271634.492000001</v>
      </c>
      <c r="I66" s="60">
        <f t="shared" si="72"/>
        <v>10850165.349999998</v>
      </c>
      <c r="J66" s="58">
        <f t="shared" si="72"/>
        <v>9999695.2200000007</v>
      </c>
      <c r="K66" s="58">
        <f t="shared" si="72"/>
        <v>10180984.284</v>
      </c>
      <c r="L66" s="58">
        <f t="shared" si="72"/>
        <v>10365899.129280001</v>
      </c>
      <c r="M66" s="58">
        <f t="shared" si="72"/>
        <v>10554512.271465601</v>
      </c>
      <c r="N66" s="58">
        <f t="shared" si="72"/>
        <v>10746897.676494913</v>
      </c>
    </row>
    <row r="67" spans="2:14" ht="14.25" customHeight="1">
      <c r="D67" s="4"/>
      <c r="E67" s="4"/>
      <c r="F67" s="4"/>
      <c r="H67" s="26"/>
      <c r="I67" s="35"/>
    </row>
    <row r="68" spans="2:14" ht="14.25" customHeight="1">
      <c r="C68" s="41" t="s">
        <v>65</v>
      </c>
      <c r="D68" s="42">
        <v>2022</v>
      </c>
      <c r="E68" s="42">
        <v>2023</v>
      </c>
      <c r="F68" s="42">
        <v>2024</v>
      </c>
      <c r="G68" s="42" t="s">
        <v>23</v>
      </c>
      <c r="H68" s="43" t="s">
        <v>24</v>
      </c>
      <c r="I68" s="44" t="s">
        <v>25</v>
      </c>
      <c r="J68" s="42" t="s">
        <v>26</v>
      </c>
      <c r="K68" s="42" t="s">
        <v>27</v>
      </c>
      <c r="L68" s="42" t="s">
        <v>28</v>
      </c>
      <c r="M68" s="42" t="s">
        <v>29</v>
      </c>
      <c r="N68" s="42" t="s">
        <v>30</v>
      </c>
    </row>
    <row r="69" spans="2:14" ht="14.25" customHeight="1">
      <c r="B69" s="1" t="s">
        <v>31</v>
      </c>
      <c r="C69" s="1" t="s">
        <v>66</v>
      </c>
      <c r="D69" s="4">
        <v>264</v>
      </c>
      <c r="E69" s="4">
        <v>46.8</v>
      </c>
      <c r="F69" s="4">
        <v>288</v>
      </c>
      <c r="G69" s="4">
        <v>495.72</v>
      </c>
      <c r="H69" s="26">
        <f>+(G69/10)*12</f>
        <v>594.86400000000003</v>
      </c>
      <c r="I69" s="45">
        <v>750</v>
      </c>
      <c r="J69" s="4">
        <f t="shared" ref="J69:N69" si="73">+I69*(1+J70)</f>
        <v>765</v>
      </c>
      <c r="K69" s="4">
        <f t="shared" si="73"/>
        <v>780.30000000000007</v>
      </c>
      <c r="L69" s="4">
        <f t="shared" si="73"/>
        <v>795.90600000000006</v>
      </c>
      <c r="M69" s="4">
        <f t="shared" si="73"/>
        <v>811.82412000000011</v>
      </c>
      <c r="N69" s="4">
        <f t="shared" si="73"/>
        <v>828.06060240000011</v>
      </c>
    </row>
    <row r="70" spans="2:14" ht="14.25" customHeight="1">
      <c r="D70" s="4"/>
      <c r="E70" s="46">
        <f t="shared" ref="E70:G70" si="74">+(E69-D69)/D69</f>
        <v>-0.82272727272727264</v>
      </c>
      <c r="F70" s="46">
        <f t="shared" si="74"/>
        <v>5.1538461538461542</v>
      </c>
      <c r="G70" s="46">
        <f t="shared" si="74"/>
        <v>0.72125000000000006</v>
      </c>
      <c r="H70" s="26"/>
      <c r="I70" s="46">
        <f>+(I69-G69)/G69</f>
        <v>0.51295085935608808</v>
      </c>
      <c r="J70" s="52">
        <v>0.02</v>
      </c>
      <c r="K70" s="48">
        <f t="shared" ref="K70:N70" si="75">+J70</f>
        <v>0.02</v>
      </c>
      <c r="L70" s="48">
        <f t="shared" si="75"/>
        <v>0.02</v>
      </c>
      <c r="M70" s="48">
        <f t="shared" si="75"/>
        <v>0.02</v>
      </c>
      <c r="N70" s="48">
        <f t="shared" si="75"/>
        <v>0.02</v>
      </c>
    </row>
    <row r="71" spans="2:14" ht="14.25" customHeight="1">
      <c r="B71" s="1" t="s">
        <v>31</v>
      </c>
      <c r="C71" s="1" t="s">
        <v>67</v>
      </c>
      <c r="D71" s="4">
        <v>14000</v>
      </c>
      <c r="E71" s="4">
        <v>14500</v>
      </c>
      <c r="F71" s="4">
        <v>16225</v>
      </c>
      <c r="G71" s="4">
        <v>18050</v>
      </c>
      <c r="H71" s="26">
        <f>+(G71/10)*12</f>
        <v>21660</v>
      </c>
      <c r="I71" s="45">
        <v>17000</v>
      </c>
      <c r="J71" s="4">
        <f t="shared" ref="J71:N71" si="76">+I71*(1+J72)</f>
        <v>17850</v>
      </c>
      <c r="K71" s="4">
        <f t="shared" si="76"/>
        <v>18742.5</v>
      </c>
      <c r="L71" s="4">
        <f t="shared" si="76"/>
        <v>19679.625</v>
      </c>
      <c r="M71" s="4">
        <f t="shared" si="76"/>
        <v>20663.606250000001</v>
      </c>
      <c r="N71" s="4">
        <f t="shared" si="76"/>
        <v>21696.786562500001</v>
      </c>
    </row>
    <row r="72" spans="2:14" ht="14.25" customHeight="1">
      <c r="D72" s="4"/>
      <c r="E72" s="46">
        <f t="shared" ref="E72:G72" si="77">+(E71-D71)/D71</f>
        <v>3.5714285714285712E-2</v>
      </c>
      <c r="F72" s="46">
        <f t="shared" si="77"/>
        <v>0.11896551724137931</v>
      </c>
      <c r="G72" s="46">
        <f t="shared" si="77"/>
        <v>0.11248073959938366</v>
      </c>
      <c r="H72" s="26"/>
      <c r="I72" s="46">
        <f>+(I71-G71)/G71</f>
        <v>-5.817174515235457E-2</v>
      </c>
      <c r="J72" s="48">
        <v>0.05</v>
      </c>
      <c r="K72" s="48">
        <f t="shared" ref="K72:N72" si="78">+J72</f>
        <v>0.05</v>
      </c>
      <c r="L72" s="48">
        <f t="shared" si="78"/>
        <v>0.05</v>
      </c>
      <c r="M72" s="48">
        <f t="shared" si="78"/>
        <v>0.05</v>
      </c>
      <c r="N72" s="48">
        <f t="shared" si="78"/>
        <v>0.05</v>
      </c>
    </row>
    <row r="73" spans="2:14" ht="14.25" customHeight="1">
      <c r="B73" s="1" t="s">
        <v>31</v>
      </c>
      <c r="C73" s="1" t="s">
        <v>68</v>
      </c>
      <c r="D73" s="4">
        <v>1656.34</v>
      </c>
      <c r="E73" s="4">
        <v>994.54</v>
      </c>
      <c r="F73" s="4">
        <v>1126.08</v>
      </c>
      <c r="G73" s="4">
        <v>1310.81</v>
      </c>
      <c r="H73" s="26">
        <f>+(G73/10)*12</f>
        <v>1572.9719999999998</v>
      </c>
      <c r="I73" s="45">
        <v>1700</v>
      </c>
      <c r="J73" s="4">
        <f t="shared" ref="J73:N73" si="79">+I73*(1+J74)</f>
        <v>1954.9999999999998</v>
      </c>
      <c r="K73" s="4">
        <f t="shared" si="79"/>
        <v>2248.2499999999995</v>
      </c>
      <c r="L73" s="4">
        <f t="shared" si="79"/>
        <v>2585.4874999999993</v>
      </c>
      <c r="M73" s="4">
        <f t="shared" si="79"/>
        <v>2973.3106249999987</v>
      </c>
      <c r="N73" s="4">
        <f t="shared" si="79"/>
        <v>3419.3072187499984</v>
      </c>
    </row>
    <row r="74" spans="2:14" ht="14.25" customHeight="1">
      <c r="D74" s="4"/>
      <c r="E74" s="46">
        <f t="shared" ref="E74:G74" si="80">+(E73-D73)/D73</f>
        <v>-0.39955564678749533</v>
      </c>
      <c r="F74" s="46">
        <f t="shared" si="80"/>
        <v>0.13226215134635105</v>
      </c>
      <c r="G74" s="46">
        <f t="shared" si="80"/>
        <v>0.16404695936345556</v>
      </c>
      <c r="H74" s="26"/>
      <c r="I74" s="46">
        <f>+(I73-G73)/G73</f>
        <v>0.29690801870599098</v>
      </c>
      <c r="J74" s="52">
        <v>0.15</v>
      </c>
      <c r="K74" s="48">
        <f t="shared" ref="K74:N74" si="81">+J74</f>
        <v>0.15</v>
      </c>
      <c r="L74" s="48">
        <f t="shared" si="81"/>
        <v>0.15</v>
      </c>
      <c r="M74" s="48">
        <f t="shared" si="81"/>
        <v>0.15</v>
      </c>
      <c r="N74" s="48">
        <f t="shared" si="81"/>
        <v>0.15</v>
      </c>
    </row>
    <row r="75" spans="2:14" ht="14.25" customHeight="1">
      <c r="B75" s="1" t="s">
        <v>31</v>
      </c>
      <c r="C75" s="1" t="s">
        <v>69</v>
      </c>
      <c r="D75" s="4">
        <v>53281.94</v>
      </c>
      <c r="E75" s="4">
        <v>86128.21</v>
      </c>
      <c r="F75" s="4">
        <v>84834.94</v>
      </c>
      <c r="G75" s="4">
        <v>81213.61</v>
      </c>
      <c r="H75" s="26">
        <f>+(G75/10)*12</f>
        <v>97456.331999999995</v>
      </c>
      <c r="I75" s="45">
        <v>100000</v>
      </c>
      <c r="J75" s="49">
        <v>150000</v>
      </c>
      <c r="K75" s="4">
        <f t="shared" ref="K75:N75" si="82">+J75*(1+K76)</f>
        <v>150000</v>
      </c>
      <c r="L75" s="4">
        <f t="shared" si="82"/>
        <v>150000</v>
      </c>
      <c r="M75" s="4">
        <f t="shared" si="82"/>
        <v>150000</v>
      </c>
      <c r="N75" s="4">
        <f t="shared" si="82"/>
        <v>150000</v>
      </c>
    </row>
    <row r="76" spans="2:14" ht="14.25" customHeight="1">
      <c r="D76" s="4"/>
      <c r="E76" s="46">
        <f t="shared" ref="E76:G76" si="83">+(E75-D75)/D75</f>
        <v>0.6164616003095984</v>
      </c>
      <c r="F76" s="46">
        <f t="shared" si="83"/>
        <v>-1.5015637733560282E-2</v>
      </c>
      <c r="G76" s="46">
        <f t="shared" si="83"/>
        <v>-4.2686775048111095E-2</v>
      </c>
      <c r="H76" s="26"/>
      <c r="I76" s="46">
        <f>+(I75-G75)/G75</f>
        <v>0.23132071090054979</v>
      </c>
      <c r="J76" s="48"/>
      <c r="K76" s="48">
        <f t="shared" ref="K76:N76" si="84">+J76</f>
        <v>0</v>
      </c>
      <c r="L76" s="48">
        <f t="shared" si="84"/>
        <v>0</v>
      </c>
      <c r="M76" s="48">
        <f t="shared" si="84"/>
        <v>0</v>
      </c>
      <c r="N76" s="48">
        <f t="shared" si="84"/>
        <v>0</v>
      </c>
    </row>
    <row r="77" spans="2:14" ht="14.25" customHeight="1">
      <c r="B77" s="1" t="s">
        <v>31</v>
      </c>
      <c r="C77" s="1" t="s">
        <v>70</v>
      </c>
      <c r="D77" s="4">
        <v>70422.22</v>
      </c>
      <c r="E77" s="4">
        <v>89168.960000000006</v>
      </c>
      <c r="F77" s="4">
        <v>760.98</v>
      </c>
      <c r="G77" s="4">
        <v>2991.48</v>
      </c>
      <c r="H77" s="26">
        <f>+(G77/10)*12</f>
        <v>3589.7760000000003</v>
      </c>
      <c r="I77" s="45">
        <v>5000</v>
      </c>
      <c r="J77" s="49">
        <v>5000</v>
      </c>
      <c r="K77" s="4">
        <f t="shared" ref="K77:N77" si="85">+J77*(1+K78)</f>
        <v>5000</v>
      </c>
      <c r="L77" s="4">
        <f t="shared" si="85"/>
        <v>5000</v>
      </c>
      <c r="M77" s="4">
        <f t="shared" si="85"/>
        <v>5000</v>
      </c>
      <c r="N77" s="4">
        <f t="shared" si="85"/>
        <v>5000</v>
      </c>
    </row>
    <row r="78" spans="2:14" ht="14.25" customHeight="1">
      <c r="D78" s="4"/>
      <c r="E78" s="46">
        <f t="shared" ref="E78:G78" si="86">+(E77-D77)/D77</f>
        <v>0.26620489953313037</v>
      </c>
      <c r="F78" s="46">
        <f t="shared" si="86"/>
        <v>-0.99146586435459161</v>
      </c>
      <c r="G78" s="46">
        <f t="shared" si="86"/>
        <v>2.931088859102736</v>
      </c>
      <c r="H78" s="26"/>
      <c r="I78" s="46">
        <f>+(I77-G77)/G77</f>
        <v>0.67141348095257192</v>
      </c>
      <c r="J78" s="52"/>
      <c r="K78" s="48">
        <f t="shared" ref="K78:N78" si="87">+J78</f>
        <v>0</v>
      </c>
      <c r="L78" s="48">
        <f t="shared" si="87"/>
        <v>0</v>
      </c>
      <c r="M78" s="48">
        <f t="shared" si="87"/>
        <v>0</v>
      </c>
      <c r="N78" s="48">
        <f t="shared" si="87"/>
        <v>0</v>
      </c>
    </row>
    <row r="79" spans="2:14" ht="14.25" customHeight="1">
      <c r="B79" s="1" t="s">
        <v>31</v>
      </c>
      <c r="C79" s="1" t="s">
        <v>71</v>
      </c>
      <c r="D79" s="4">
        <v>61968.55</v>
      </c>
      <c r="E79" s="4">
        <v>64134.07</v>
      </c>
      <c r="F79" s="4">
        <v>101623.66</v>
      </c>
      <c r="G79" s="4">
        <v>101390.08</v>
      </c>
      <c r="H79" s="26">
        <f>+G79</f>
        <v>101390.08</v>
      </c>
      <c r="I79" s="45">
        <v>115000</v>
      </c>
      <c r="J79" s="4">
        <f t="shared" ref="J79:N79" si="88">+I79*(1+J80)</f>
        <v>132250</v>
      </c>
      <c r="K79" s="4">
        <f t="shared" si="88"/>
        <v>152087.5</v>
      </c>
      <c r="L79" s="4">
        <f t="shared" si="88"/>
        <v>174900.625</v>
      </c>
      <c r="M79" s="4">
        <f t="shared" si="88"/>
        <v>201135.71874999997</v>
      </c>
      <c r="N79" s="4">
        <f t="shared" si="88"/>
        <v>231306.07656249995</v>
      </c>
    </row>
    <row r="80" spans="2:14" ht="14.25" customHeight="1">
      <c r="D80" s="4"/>
      <c r="E80" s="46">
        <f t="shared" ref="E80:G80" si="89">+(E79-D79)/D79</f>
        <v>3.4945468306100382E-2</v>
      </c>
      <c r="F80" s="46">
        <f t="shared" si="89"/>
        <v>0.58455030220286974</v>
      </c>
      <c r="G80" s="46">
        <f t="shared" si="89"/>
        <v>-2.2984804916493045E-3</v>
      </c>
      <c r="H80" s="26"/>
      <c r="I80" s="46">
        <f>+(I79-G79)/G79</f>
        <v>0.13423325043238943</v>
      </c>
      <c r="J80" s="52">
        <v>0.15</v>
      </c>
      <c r="K80" s="48">
        <f t="shared" ref="K80:N80" si="90">+J80</f>
        <v>0.15</v>
      </c>
      <c r="L80" s="48">
        <f t="shared" si="90"/>
        <v>0.15</v>
      </c>
      <c r="M80" s="48">
        <f t="shared" si="90"/>
        <v>0.15</v>
      </c>
      <c r="N80" s="48">
        <f t="shared" si="90"/>
        <v>0.15</v>
      </c>
    </row>
    <row r="81" spans="2:14" ht="14.25" customHeight="1">
      <c r="B81" s="1" t="s">
        <v>31</v>
      </c>
      <c r="C81" s="1" t="s">
        <v>72</v>
      </c>
      <c r="D81" s="4">
        <v>91408</v>
      </c>
      <c r="E81" s="4">
        <v>1837601.82</v>
      </c>
      <c r="F81" s="4">
        <v>289956.13</v>
      </c>
      <c r="G81" s="4">
        <v>1515990.74</v>
      </c>
      <c r="H81" s="26">
        <f>+(G81/10)*12</f>
        <v>1819188.8879999998</v>
      </c>
      <c r="I81" s="45">
        <v>1780000</v>
      </c>
      <c r="J81" s="49">
        <v>140000</v>
      </c>
      <c r="K81" s="4">
        <f t="shared" ref="K81:N81" si="91">+J81*(1+K82)</f>
        <v>140000</v>
      </c>
      <c r="L81" s="4">
        <f t="shared" si="91"/>
        <v>140000</v>
      </c>
      <c r="M81" s="4">
        <f t="shared" si="91"/>
        <v>140000</v>
      </c>
      <c r="N81" s="4">
        <f t="shared" si="91"/>
        <v>140000</v>
      </c>
    </row>
    <row r="82" spans="2:14" ht="14.25" customHeight="1">
      <c r="D82" s="4"/>
      <c r="E82" s="46">
        <f t="shared" ref="E82:G82" si="92">+(E81-D81)/D81</f>
        <v>19.103293147208124</v>
      </c>
      <c r="F82" s="46">
        <f t="shared" si="92"/>
        <v>-0.84220948910466353</v>
      </c>
      <c r="G82" s="46">
        <f t="shared" si="92"/>
        <v>4.2283451982891336</v>
      </c>
      <c r="H82" s="26"/>
      <c r="I82" s="46">
        <f>+(I81-G81)/G81</f>
        <v>0.17414965212782238</v>
      </c>
      <c r="J82" s="48"/>
      <c r="K82" s="48">
        <f t="shared" ref="K82:N82" si="93">+J82</f>
        <v>0</v>
      </c>
      <c r="L82" s="48">
        <f t="shared" si="93"/>
        <v>0</v>
      </c>
      <c r="M82" s="48">
        <f t="shared" si="93"/>
        <v>0</v>
      </c>
      <c r="N82" s="48">
        <f t="shared" si="93"/>
        <v>0</v>
      </c>
    </row>
    <row r="83" spans="2:14" ht="14.25" customHeight="1">
      <c r="C83" s="1" t="s">
        <v>73</v>
      </c>
      <c r="D83" s="4"/>
      <c r="E83" s="4"/>
      <c r="F83" s="4"/>
      <c r="G83" s="4"/>
      <c r="H83" s="26"/>
      <c r="I83" s="45"/>
      <c r="J83" s="4"/>
      <c r="K83" s="4"/>
      <c r="L83" s="4"/>
      <c r="M83" s="4"/>
      <c r="N83" s="4"/>
    </row>
    <row r="84" spans="2:14" ht="14.25" customHeight="1">
      <c r="B84" s="1" t="s">
        <v>45</v>
      </c>
      <c r="C84" s="50" t="s">
        <v>74</v>
      </c>
      <c r="D84" s="4">
        <v>0</v>
      </c>
      <c r="E84" s="4">
        <v>0</v>
      </c>
      <c r="F84" s="4">
        <v>0</v>
      </c>
      <c r="G84" s="4">
        <v>1804.13</v>
      </c>
      <c r="H84" s="26">
        <f>+(G84/10)*12</f>
        <v>2164.9560000000001</v>
      </c>
      <c r="I84" s="45">
        <v>1500</v>
      </c>
      <c r="J84" s="4">
        <f t="shared" ref="J84:N84" si="94">+I84*(1+J85)</f>
        <v>1575</v>
      </c>
      <c r="K84" s="4">
        <f t="shared" si="94"/>
        <v>1653.75</v>
      </c>
      <c r="L84" s="4">
        <f t="shared" si="94"/>
        <v>1736.4375</v>
      </c>
      <c r="M84" s="4">
        <f t="shared" si="94"/>
        <v>1823.2593750000001</v>
      </c>
      <c r="N84" s="4">
        <f t="shared" si="94"/>
        <v>1914.4223437500002</v>
      </c>
    </row>
    <row r="85" spans="2:14" ht="14.25" customHeight="1">
      <c r="C85" s="50"/>
      <c r="D85" s="4"/>
      <c r="E85" s="46" t="e">
        <f t="shared" ref="E85:G85" si="95">+(E84-D84)/D84</f>
        <v>#DIV/0!</v>
      </c>
      <c r="F85" s="46" t="e">
        <f t="shared" si="95"/>
        <v>#DIV/0!</v>
      </c>
      <c r="G85" s="46" t="e">
        <f t="shared" si="95"/>
        <v>#DIV/0!</v>
      </c>
      <c r="H85" s="26"/>
      <c r="I85" s="46">
        <f>+(I84-G84)/G84</f>
        <v>-0.16857432668377562</v>
      </c>
      <c r="J85" s="52">
        <v>0.05</v>
      </c>
      <c r="K85" s="48">
        <f t="shared" ref="K85:N85" si="96">+J85</f>
        <v>0.05</v>
      </c>
      <c r="L85" s="48">
        <f t="shared" si="96"/>
        <v>0.05</v>
      </c>
      <c r="M85" s="48">
        <f t="shared" si="96"/>
        <v>0.05</v>
      </c>
      <c r="N85" s="48">
        <f t="shared" si="96"/>
        <v>0.05</v>
      </c>
    </row>
    <row r="86" spans="2:14" ht="14.25" customHeight="1">
      <c r="B86" s="1" t="s">
        <v>45</v>
      </c>
      <c r="C86" s="50" t="s">
        <v>75</v>
      </c>
      <c r="D86" s="4">
        <v>0</v>
      </c>
      <c r="E86" s="4">
        <v>0</v>
      </c>
      <c r="F86" s="4">
        <v>0</v>
      </c>
      <c r="G86" s="4">
        <v>5728.32</v>
      </c>
      <c r="H86" s="26">
        <f>+(G86/10)*12</f>
        <v>6873.9840000000004</v>
      </c>
      <c r="I86" s="45">
        <v>10000</v>
      </c>
      <c r="J86" s="4">
        <f t="shared" ref="J86:N86" si="97">+I86*(1+J87)</f>
        <v>10200</v>
      </c>
      <c r="K86" s="4">
        <f t="shared" si="97"/>
        <v>10404</v>
      </c>
      <c r="L86" s="4">
        <f t="shared" si="97"/>
        <v>10612.08</v>
      </c>
      <c r="M86" s="4">
        <f t="shared" si="97"/>
        <v>10824.321599999999</v>
      </c>
      <c r="N86" s="4">
        <f t="shared" si="97"/>
        <v>11040.808031999999</v>
      </c>
    </row>
    <row r="87" spans="2:14" ht="14.25" customHeight="1">
      <c r="C87" s="50"/>
      <c r="D87" s="4"/>
      <c r="E87" s="46" t="e">
        <f t="shared" ref="E87:G87" si="98">+(E86-D86)/D86</f>
        <v>#DIV/0!</v>
      </c>
      <c r="F87" s="46" t="e">
        <f t="shared" si="98"/>
        <v>#DIV/0!</v>
      </c>
      <c r="G87" s="46" t="e">
        <f t="shared" si="98"/>
        <v>#DIV/0!</v>
      </c>
      <c r="H87" s="26"/>
      <c r="I87" s="46">
        <f>+(I86-G86)/G86</f>
        <v>0.74571253002625559</v>
      </c>
      <c r="J87" s="52">
        <v>0.02</v>
      </c>
      <c r="K87" s="48">
        <f t="shared" ref="K87:N87" si="99">+J87</f>
        <v>0.02</v>
      </c>
      <c r="L87" s="48">
        <f t="shared" si="99"/>
        <v>0.02</v>
      </c>
      <c r="M87" s="48">
        <f t="shared" si="99"/>
        <v>0.02</v>
      </c>
      <c r="N87" s="48">
        <f t="shared" si="99"/>
        <v>0.02</v>
      </c>
    </row>
    <row r="88" spans="2:14" ht="14.25" customHeight="1">
      <c r="B88" s="1" t="s">
        <v>45</v>
      </c>
      <c r="C88" s="50" t="s">
        <v>76</v>
      </c>
      <c r="D88" s="4">
        <v>0</v>
      </c>
      <c r="E88" s="4">
        <v>0</v>
      </c>
      <c r="F88" s="4">
        <v>0</v>
      </c>
      <c r="G88" s="4">
        <v>240.75</v>
      </c>
      <c r="H88" s="26">
        <f>+(G88/10)*12</f>
        <v>288.89999999999998</v>
      </c>
      <c r="I88" s="45">
        <v>1000</v>
      </c>
      <c r="J88" s="4">
        <f t="shared" ref="J88:N88" si="100">+I88*(1+J89)</f>
        <v>1020</v>
      </c>
      <c r="K88" s="4">
        <f t="shared" si="100"/>
        <v>1040.4000000000001</v>
      </c>
      <c r="L88" s="4">
        <f t="shared" si="100"/>
        <v>1061.2080000000001</v>
      </c>
      <c r="M88" s="4">
        <f t="shared" si="100"/>
        <v>1082.4321600000001</v>
      </c>
      <c r="N88" s="4">
        <f t="shared" si="100"/>
        <v>1104.0808032</v>
      </c>
    </row>
    <row r="89" spans="2:14" ht="14.25" customHeight="1">
      <c r="C89" s="50"/>
      <c r="D89" s="4"/>
      <c r="E89" s="46" t="e">
        <f t="shared" ref="E89:G89" si="101">+(E88-D88)/D88</f>
        <v>#DIV/0!</v>
      </c>
      <c r="F89" s="46" t="e">
        <f t="shared" si="101"/>
        <v>#DIV/0!</v>
      </c>
      <c r="G89" s="46" t="e">
        <f t="shared" si="101"/>
        <v>#DIV/0!</v>
      </c>
      <c r="H89" s="26"/>
      <c r="I89" s="46">
        <f>+(I88-G88)/G88</f>
        <v>3.1536863966770508</v>
      </c>
      <c r="J89" s="52">
        <v>0.02</v>
      </c>
      <c r="K89" s="48">
        <f t="shared" ref="K89:N89" si="102">+J89</f>
        <v>0.02</v>
      </c>
      <c r="L89" s="48">
        <f t="shared" si="102"/>
        <v>0.02</v>
      </c>
      <c r="M89" s="48">
        <f t="shared" si="102"/>
        <v>0.02</v>
      </c>
      <c r="N89" s="48">
        <f t="shared" si="102"/>
        <v>0.02</v>
      </c>
    </row>
    <row r="90" spans="2:14" ht="14.25" customHeight="1">
      <c r="B90" s="1" t="s">
        <v>31</v>
      </c>
      <c r="C90" s="50" t="s">
        <v>77</v>
      </c>
      <c r="D90" s="4">
        <f t="shared" ref="D90:N90" si="103">+SUMIF($B$83:$B$89,"y",D$83:D$89)</f>
        <v>0</v>
      </c>
      <c r="E90" s="4">
        <f t="shared" si="103"/>
        <v>0</v>
      </c>
      <c r="F90" s="4">
        <f t="shared" si="103"/>
        <v>0</v>
      </c>
      <c r="G90" s="4">
        <f t="shared" si="103"/>
        <v>7773.2</v>
      </c>
      <c r="H90" s="4">
        <f t="shared" si="103"/>
        <v>9327.84</v>
      </c>
      <c r="I90" s="45">
        <f t="shared" si="103"/>
        <v>12500</v>
      </c>
      <c r="J90" s="4">
        <f t="shared" si="103"/>
        <v>12795</v>
      </c>
      <c r="K90" s="4">
        <f t="shared" si="103"/>
        <v>13098.15</v>
      </c>
      <c r="L90" s="4">
        <f t="shared" si="103"/>
        <v>13409.7255</v>
      </c>
      <c r="M90" s="4">
        <f t="shared" si="103"/>
        <v>13730.013134999999</v>
      </c>
      <c r="N90" s="4">
        <f t="shared" si="103"/>
        <v>14059.31117895</v>
      </c>
    </row>
    <row r="91" spans="2:14" ht="14.25" customHeight="1">
      <c r="C91" s="1" t="s">
        <v>78</v>
      </c>
      <c r="D91" s="4"/>
      <c r="E91" s="4"/>
      <c r="F91" s="4"/>
      <c r="G91" s="4"/>
      <c r="H91" s="4"/>
      <c r="I91" s="54"/>
      <c r="J91" s="53"/>
      <c r="K91" s="53"/>
      <c r="L91" s="53"/>
      <c r="M91" s="53"/>
      <c r="N91" s="53"/>
    </row>
    <row r="92" spans="2:14" ht="14.25" customHeight="1">
      <c r="B92" s="1" t="s">
        <v>45</v>
      </c>
      <c r="C92" s="50" t="s">
        <v>79</v>
      </c>
      <c r="D92" s="4">
        <v>0</v>
      </c>
      <c r="E92" s="4">
        <v>0</v>
      </c>
      <c r="F92" s="4">
        <v>3382.41</v>
      </c>
      <c r="G92" s="4">
        <v>6781.86</v>
      </c>
      <c r="H92" s="26">
        <f>+(G92/10)*12</f>
        <v>8138.2319999999991</v>
      </c>
      <c r="I92" s="45">
        <v>5000</v>
      </c>
      <c r="J92" s="49">
        <v>5000</v>
      </c>
      <c r="K92" s="4">
        <f t="shared" ref="K92:N92" si="104">+J92*(1+K93)</f>
        <v>5000</v>
      </c>
      <c r="L92" s="4">
        <f t="shared" si="104"/>
        <v>5000</v>
      </c>
      <c r="M92" s="4">
        <f t="shared" si="104"/>
        <v>5000</v>
      </c>
      <c r="N92" s="4">
        <f t="shared" si="104"/>
        <v>5000</v>
      </c>
    </row>
    <row r="93" spans="2:14" ht="14.25" customHeight="1">
      <c r="C93" s="50"/>
      <c r="D93" s="4"/>
      <c r="E93" s="46" t="e">
        <f t="shared" ref="E93:G93" si="105">+(E92-D92)/D92</f>
        <v>#DIV/0!</v>
      </c>
      <c r="F93" s="46" t="e">
        <f t="shared" si="105"/>
        <v>#DIV/0!</v>
      </c>
      <c r="G93" s="46">
        <f t="shared" si="105"/>
        <v>1.0050378280575092</v>
      </c>
      <c r="H93" s="26"/>
      <c r="I93" s="46">
        <f>+(I92-G92)/G92</f>
        <v>-0.26273913056300185</v>
      </c>
      <c r="J93" s="48"/>
      <c r="K93" s="48">
        <f t="shared" ref="K93:N93" si="106">+J93</f>
        <v>0</v>
      </c>
      <c r="L93" s="48">
        <f t="shared" si="106"/>
        <v>0</v>
      </c>
      <c r="M93" s="48">
        <f t="shared" si="106"/>
        <v>0</v>
      </c>
      <c r="N93" s="48">
        <f t="shared" si="106"/>
        <v>0</v>
      </c>
    </row>
    <row r="94" spans="2:14" ht="14.25" customHeight="1">
      <c r="B94" s="1" t="s">
        <v>45</v>
      </c>
      <c r="C94" s="50" t="s">
        <v>80</v>
      </c>
      <c r="D94" s="4">
        <v>8811.16</v>
      </c>
      <c r="E94" s="4">
        <v>1518.18</v>
      </c>
      <c r="F94" s="4">
        <v>4188.63</v>
      </c>
      <c r="G94" s="4">
        <v>7551.43</v>
      </c>
      <c r="H94" s="26">
        <f>+(G94/10)*12</f>
        <v>9061.7160000000003</v>
      </c>
      <c r="I94" s="45">
        <v>7000</v>
      </c>
      <c r="J94" s="49">
        <v>7000</v>
      </c>
      <c r="K94" s="4">
        <f t="shared" ref="K94:N94" si="107">+J94*(1+K95)</f>
        <v>7000</v>
      </c>
      <c r="L94" s="4">
        <f t="shared" si="107"/>
        <v>7000</v>
      </c>
      <c r="M94" s="4">
        <f t="shared" si="107"/>
        <v>7000</v>
      </c>
      <c r="N94" s="4">
        <f t="shared" si="107"/>
        <v>7000</v>
      </c>
    </row>
    <row r="95" spans="2:14" ht="14.25" customHeight="1">
      <c r="C95" s="50"/>
      <c r="D95" s="4"/>
      <c r="E95" s="46">
        <f t="shared" ref="E95:G95" si="108">+(E94-D94)/D94</f>
        <v>-0.82769805564761045</v>
      </c>
      <c r="F95" s="46">
        <f t="shared" si="108"/>
        <v>1.7589811484804172</v>
      </c>
      <c r="G95" s="46">
        <f t="shared" si="108"/>
        <v>0.80284006942604147</v>
      </c>
      <c r="H95" s="26"/>
      <c r="I95" s="46">
        <f>+(I94-G94)/G94</f>
        <v>-7.3023255198022136E-2</v>
      </c>
      <c r="J95" s="48"/>
      <c r="K95" s="48">
        <f t="shared" ref="K95:N95" si="109">+J95</f>
        <v>0</v>
      </c>
      <c r="L95" s="48">
        <f t="shared" si="109"/>
        <v>0</v>
      </c>
      <c r="M95" s="48">
        <f t="shared" si="109"/>
        <v>0</v>
      </c>
      <c r="N95" s="48">
        <f t="shared" si="109"/>
        <v>0</v>
      </c>
    </row>
    <row r="96" spans="2:14" ht="14.25" customHeight="1">
      <c r="B96" s="1" t="s">
        <v>45</v>
      </c>
      <c r="C96" s="50" t="s">
        <v>81</v>
      </c>
      <c r="D96" s="4">
        <v>0</v>
      </c>
      <c r="E96" s="4">
        <v>0</v>
      </c>
      <c r="F96" s="4">
        <v>37.99</v>
      </c>
      <c r="G96" s="4">
        <v>0</v>
      </c>
      <c r="H96" s="26">
        <v>0</v>
      </c>
      <c r="I96" s="45">
        <v>0</v>
      </c>
      <c r="J96" s="4">
        <f t="shared" ref="J96:N96" si="110">+I96*(1+J97)</f>
        <v>0</v>
      </c>
      <c r="K96" s="4">
        <f t="shared" si="110"/>
        <v>0</v>
      </c>
      <c r="L96" s="4">
        <f t="shared" si="110"/>
        <v>0</v>
      </c>
      <c r="M96" s="4">
        <f t="shared" si="110"/>
        <v>0</v>
      </c>
      <c r="N96" s="4">
        <f t="shared" si="110"/>
        <v>0</v>
      </c>
    </row>
    <row r="97" spans="2:14" ht="14.25" customHeight="1">
      <c r="C97" s="50"/>
      <c r="D97" s="4"/>
      <c r="E97" s="46" t="e">
        <f t="shared" ref="E97:G97" si="111">+(E96-D96)/D96</f>
        <v>#DIV/0!</v>
      </c>
      <c r="F97" s="46" t="e">
        <f t="shared" si="111"/>
        <v>#DIV/0!</v>
      </c>
      <c r="G97" s="46">
        <f t="shared" si="111"/>
        <v>-1</v>
      </c>
      <c r="H97" s="26"/>
      <c r="I97" s="46" t="e">
        <f>+(I96-G96)/G96</f>
        <v>#DIV/0!</v>
      </c>
      <c r="J97" s="48">
        <v>0</v>
      </c>
      <c r="K97" s="48">
        <f t="shared" ref="K97:N97" si="112">+J97</f>
        <v>0</v>
      </c>
      <c r="L97" s="48">
        <f t="shared" si="112"/>
        <v>0</v>
      </c>
      <c r="M97" s="48">
        <f t="shared" si="112"/>
        <v>0</v>
      </c>
      <c r="N97" s="48">
        <f t="shared" si="112"/>
        <v>0</v>
      </c>
    </row>
    <row r="98" spans="2:14" ht="14.25" customHeight="1">
      <c r="B98" s="1" t="s">
        <v>31</v>
      </c>
      <c r="C98" s="50" t="s">
        <v>82</v>
      </c>
      <c r="D98" s="4">
        <f t="shared" ref="D98:N98" si="113">+SUMIF($B$91:$B$97,"y",D$91:D$97)</f>
        <v>8811.16</v>
      </c>
      <c r="E98" s="4">
        <f t="shared" si="113"/>
        <v>1518.18</v>
      </c>
      <c r="F98" s="4">
        <f t="shared" si="113"/>
        <v>7609.03</v>
      </c>
      <c r="G98" s="4">
        <f t="shared" si="113"/>
        <v>14333.29</v>
      </c>
      <c r="H98" s="4">
        <f t="shared" si="113"/>
        <v>17199.948</v>
      </c>
      <c r="I98" s="61">
        <f t="shared" si="113"/>
        <v>12000</v>
      </c>
      <c r="J98" s="4">
        <f t="shared" si="113"/>
        <v>12000</v>
      </c>
      <c r="K98" s="4">
        <f t="shared" si="113"/>
        <v>12000</v>
      </c>
      <c r="L98" s="4">
        <f t="shared" si="113"/>
        <v>12000</v>
      </c>
      <c r="M98" s="4">
        <f t="shared" si="113"/>
        <v>12000</v>
      </c>
      <c r="N98" s="4">
        <f t="shared" si="113"/>
        <v>12000</v>
      </c>
    </row>
    <row r="99" spans="2:14" ht="14.25" customHeight="1">
      <c r="C99" s="1" t="s">
        <v>83</v>
      </c>
      <c r="D99" s="4"/>
      <c r="E99" s="4"/>
      <c r="F99" s="4"/>
      <c r="G99" s="4"/>
      <c r="H99" s="4"/>
      <c r="I99" s="54"/>
      <c r="J99" s="53"/>
      <c r="K99" s="53"/>
      <c r="L99" s="53"/>
      <c r="M99" s="53"/>
      <c r="N99" s="53"/>
    </row>
    <row r="100" spans="2:14" ht="14.25" customHeight="1">
      <c r="B100" s="1" t="s">
        <v>45</v>
      </c>
      <c r="C100" s="50" t="s">
        <v>84</v>
      </c>
      <c r="D100" s="4">
        <v>0</v>
      </c>
      <c r="E100" s="4">
        <v>0</v>
      </c>
      <c r="F100" s="4">
        <v>1054.3599999999999</v>
      </c>
      <c r="G100" s="4">
        <v>3975.4</v>
      </c>
      <c r="H100" s="26">
        <f>+(G100/10)*12</f>
        <v>4770.4800000000005</v>
      </c>
      <c r="I100" s="45">
        <v>4000</v>
      </c>
      <c r="J100" s="49">
        <v>4000</v>
      </c>
      <c r="K100" s="4">
        <f t="shared" ref="K100:N100" si="114">+J100*(1+K101)</f>
        <v>4120</v>
      </c>
      <c r="L100" s="4">
        <f t="shared" si="114"/>
        <v>4243.6000000000004</v>
      </c>
      <c r="M100" s="4">
        <f t="shared" si="114"/>
        <v>4370.9080000000004</v>
      </c>
      <c r="N100" s="4">
        <f t="shared" si="114"/>
        <v>4502.0352400000002</v>
      </c>
    </row>
    <row r="101" spans="2:14" ht="14.25" customHeight="1">
      <c r="C101" s="50"/>
      <c r="D101" s="4"/>
      <c r="E101" s="46" t="e">
        <f t="shared" ref="E101:G101" si="115">+(E100-D100)/D100</f>
        <v>#DIV/0!</v>
      </c>
      <c r="F101" s="46" t="e">
        <f t="shared" si="115"/>
        <v>#DIV/0!</v>
      </c>
      <c r="G101" s="46">
        <f t="shared" si="115"/>
        <v>2.7704389392617323</v>
      </c>
      <c r="H101" s="26"/>
      <c r="I101" s="46">
        <f>+(I100-G100)/G100</f>
        <v>6.1880565477687548E-3</v>
      </c>
      <c r="J101" s="52">
        <v>0.03</v>
      </c>
      <c r="K101" s="48">
        <f t="shared" ref="K101:N101" si="116">+J101</f>
        <v>0.03</v>
      </c>
      <c r="L101" s="48">
        <f t="shared" si="116"/>
        <v>0.03</v>
      </c>
      <c r="M101" s="48">
        <f t="shared" si="116"/>
        <v>0.03</v>
      </c>
      <c r="N101" s="48">
        <f t="shared" si="116"/>
        <v>0.03</v>
      </c>
    </row>
    <row r="102" spans="2:14" ht="14.25" customHeight="1">
      <c r="B102" s="1" t="s">
        <v>45</v>
      </c>
      <c r="C102" s="50" t="s">
        <v>85</v>
      </c>
      <c r="D102" s="4">
        <v>0</v>
      </c>
      <c r="E102" s="4">
        <v>0</v>
      </c>
      <c r="F102" s="4">
        <v>2459.79</v>
      </c>
      <c r="G102" s="4">
        <v>3583.35</v>
      </c>
      <c r="H102" s="26">
        <f>+(G102/10)*12</f>
        <v>4300.0199999999995</v>
      </c>
      <c r="I102" s="45">
        <v>3800</v>
      </c>
      <c r="J102" s="4">
        <f t="shared" ref="J102:N102" si="117">+I102*(1+J103)</f>
        <v>3914</v>
      </c>
      <c r="K102" s="4">
        <f t="shared" si="117"/>
        <v>4031.42</v>
      </c>
      <c r="L102" s="4">
        <f t="shared" si="117"/>
        <v>4152.3626000000004</v>
      </c>
      <c r="M102" s="4">
        <f t="shared" si="117"/>
        <v>4276.9334780000008</v>
      </c>
      <c r="N102" s="4">
        <f t="shared" si="117"/>
        <v>4405.2414823400013</v>
      </c>
    </row>
    <row r="103" spans="2:14" ht="14.25" customHeight="1">
      <c r="C103" s="50"/>
      <c r="D103" s="4"/>
      <c r="E103" s="46" t="e">
        <f t="shared" ref="E103:G103" si="118">+(E102-D102)/D102</f>
        <v>#DIV/0!</v>
      </c>
      <c r="F103" s="46" t="e">
        <f t="shared" si="118"/>
        <v>#DIV/0!</v>
      </c>
      <c r="G103" s="46">
        <f t="shared" si="118"/>
        <v>0.45677069993779956</v>
      </c>
      <c r="H103" s="26"/>
      <c r="I103" s="46">
        <f>+(I102-G102)/G102</f>
        <v>6.0460183906121394E-2</v>
      </c>
      <c r="J103" s="48">
        <v>0.03</v>
      </c>
      <c r="K103" s="48">
        <f t="shared" ref="K103:N103" si="119">+J103</f>
        <v>0.03</v>
      </c>
      <c r="L103" s="48">
        <f t="shared" si="119"/>
        <v>0.03</v>
      </c>
      <c r="M103" s="48">
        <f t="shared" si="119"/>
        <v>0.03</v>
      </c>
      <c r="N103" s="48">
        <f t="shared" si="119"/>
        <v>0.03</v>
      </c>
    </row>
    <row r="104" spans="2:14" ht="14.25" customHeight="1">
      <c r="B104" s="1" t="s">
        <v>45</v>
      </c>
      <c r="C104" s="50" t="s">
        <v>86</v>
      </c>
      <c r="D104" s="4">
        <v>0</v>
      </c>
      <c r="E104" s="4">
        <v>0</v>
      </c>
      <c r="F104" s="4">
        <v>0</v>
      </c>
      <c r="G104" s="4">
        <v>0</v>
      </c>
      <c r="H104" s="26">
        <v>0</v>
      </c>
      <c r="I104" s="45">
        <v>1500</v>
      </c>
      <c r="J104" s="4">
        <f t="shared" ref="J104:N104" si="120">+I104*(1+J105)</f>
        <v>1545</v>
      </c>
      <c r="K104" s="4">
        <f t="shared" si="120"/>
        <v>1591.3500000000001</v>
      </c>
      <c r="L104" s="4">
        <f t="shared" si="120"/>
        <v>1639.0905000000002</v>
      </c>
      <c r="M104" s="4">
        <f t="shared" si="120"/>
        <v>1688.2632150000004</v>
      </c>
      <c r="N104" s="4">
        <f t="shared" si="120"/>
        <v>1738.9111114500004</v>
      </c>
    </row>
    <row r="105" spans="2:14" ht="14.25" customHeight="1">
      <c r="C105" s="50"/>
      <c r="D105" s="4"/>
      <c r="E105" s="46" t="e">
        <f t="shared" ref="E105:G105" si="121">+(E104-D104)/D104</f>
        <v>#DIV/0!</v>
      </c>
      <c r="F105" s="46" t="e">
        <f t="shared" si="121"/>
        <v>#DIV/0!</v>
      </c>
      <c r="G105" s="46" t="e">
        <f t="shared" si="121"/>
        <v>#DIV/0!</v>
      </c>
      <c r="H105" s="26"/>
      <c r="I105" s="46" t="e">
        <f>+(I104-G104)/G104</f>
        <v>#DIV/0!</v>
      </c>
      <c r="J105" s="52">
        <v>0.03</v>
      </c>
      <c r="K105" s="48">
        <f t="shared" ref="K105:N105" si="122">+J105</f>
        <v>0.03</v>
      </c>
      <c r="L105" s="48">
        <f t="shared" si="122"/>
        <v>0.03</v>
      </c>
      <c r="M105" s="48">
        <f t="shared" si="122"/>
        <v>0.03</v>
      </c>
      <c r="N105" s="48">
        <f t="shared" si="122"/>
        <v>0.03</v>
      </c>
    </row>
    <row r="106" spans="2:14" ht="14.25" customHeight="1">
      <c r="B106" s="1" t="s">
        <v>45</v>
      </c>
      <c r="C106" s="50" t="s">
        <v>87</v>
      </c>
      <c r="D106" s="4">
        <v>849.8</v>
      </c>
      <c r="E106" s="4">
        <v>1208</v>
      </c>
      <c r="F106" s="4">
        <v>1184</v>
      </c>
      <c r="G106" s="4">
        <v>1767.2</v>
      </c>
      <c r="H106" s="26">
        <f>+(G106/10)*12</f>
        <v>2120.64</v>
      </c>
      <c r="I106" s="45">
        <v>3200</v>
      </c>
      <c r="J106" s="4">
        <f t="shared" ref="J106:N106" si="123">+I106*(1+J107)</f>
        <v>3296</v>
      </c>
      <c r="K106" s="4">
        <f t="shared" si="123"/>
        <v>3394.88</v>
      </c>
      <c r="L106" s="4">
        <f t="shared" si="123"/>
        <v>3496.7264</v>
      </c>
      <c r="M106" s="4">
        <f t="shared" si="123"/>
        <v>3601.6281920000001</v>
      </c>
      <c r="N106" s="4">
        <f t="shared" si="123"/>
        <v>3709.6770377600001</v>
      </c>
    </row>
    <row r="107" spans="2:14" ht="14.25" customHeight="1">
      <c r="C107" s="50"/>
      <c r="D107" s="4"/>
      <c r="E107" s="46">
        <f t="shared" ref="E107:G107" si="124">+(E106-D106)/D106</f>
        <v>0.42151094375147102</v>
      </c>
      <c r="F107" s="46">
        <f t="shared" si="124"/>
        <v>-1.9867549668874173E-2</v>
      </c>
      <c r="G107" s="46">
        <f t="shared" si="124"/>
        <v>0.49256756756756759</v>
      </c>
      <c r="H107" s="26"/>
      <c r="I107" s="46">
        <f>+(I106-G106)/G106</f>
        <v>0.8107741059302852</v>
      </c>
      <c r="J107" s="48">
        <v>0.03</v>
      </c>
      <c r="K107" s="48">
        <f t="shared" ref="K107:N107" si="125">+J107</f>
        <v>0.03</v>
      </c>
      <c r="L107" s="48">
        <f t="shared" si="125"/>
        <v>0.03</v>
      </c>
      <c r="M107" s="48">
        <f t="shared" si="125"/>
        <v>0.03</v>
      </c>
      <c r="N107" s="48">
        <f t="shared" si="125"/>
        <v>0.03</v>
      </c>
    </row>
    <row r="108" spans="2:14" ht="14.25" customHeight="1">
      <c r="B108" s="1" t="s">
        <v>45</v>
      </c>
      <c r="C108" s="50" t="s">
        <v>88</v>
      </c>
      <c r="D108" s="4">
        <v>0</v>
      </c>
      <c r="E108" s="4">
        <v>0</v>
      </c>
      <c r="F108" s="4">
        <v>7191.75</v>
      </c>
      <c r="G108" s="4">
        <v>3351.72</v>
      </c>
      <c r="H108" s="26">
        <f>+(G108/10)*12</f>
        <v>4022.0639999999994</v>
      </c>
      <c r="I108" s="45">
        <v>3500</v>
      </c>
      <c r="J108" s="4">
        <f t="shared" ref="J108:N108" si="126">+I108*(1+J109)</f>
        <v>3605</v>
      </c>
      <c r="K108" s="4">
        <f t="shared" si="126"/>
        <v>3713.15</v>
      </c>
      <c r="L108" s="4">
        <f t="shared" si="126"/>
        <v>3824.5445</v>
      </c>
      <c r="M108" s="4">
        <f t="shared" si="126"/>
        <v>3939.280835</v>
      </c>
      <c r="N108" s="4">
        <f t="shared" si="126"/>
        <v>4057.45926005</v>
      </c>
    </row>
    <row r="109" spans="2:14" ht="14.25" customHeight="1">
      <c r="C109" s="50"/>
      <c r="D109" s="4"/>
      <c r="E109" s="46" t="e">
        <f t="shared" ref="E109:G109" si="127">+(E108-D108)/D108</f>
        <v>#DIV/0!</v>
      </c>
      <c r="F109" s="46" t="e">
        <f t="shared" si="127"/>
        <v>#DIV/0!</v>
      </c>
      <c r="G109" s="46">
        <f t="shared" si="127"/>
        <v>-0.53394931692564396</v>
      </c>
      <c r="H109" s="26"/>
      <c r="I109" s="46">
        <f>+(I108-G108)/G108</f>
        <v>4.4239972312723079E-2</v>
      </c>
      <c r="J109" s="48">
        <v>0.03</v>
      </c>
      <c r="K109" s="48">
        <f t="shared" ref="K109:N109" si="128">+J109</f>
        <v>0.03</v>
      </c>
      <c r="L109" s="48">
        <f t="shared" si="128"/>
        <v>0.03</v>
      </c>
      <c r="M109" s="48">
        <f t="shared" si="128"/>
        <v>0.03</v>
      </c>
      <c r="N109" s="48">
        <f t="shared" si="128"/>
        <v>0.03</v>
      </c>
    </row>
    <row r="110" spans="2:14" ht="14.25" customHeight="1">
      <c r="B110" s="1" t="s">
        <v>45</v>
      </c>
      <c r="C110" s="50" t="s">
        <v>89</v>
      </c>
      <c r="D110" s="4">
        <v>9284.61</v>
      </c>
      <c r="E110" s="4">
        <v>9896.76</v>
      </c>
      <c r="F110" s="4">
        <v>0</v>
      </c>
      <c r="G110" s="4">
        <v>0</v>
      </c>
      <c r="H110" s="26">
        <v>0</v>
      </c>
      <c r="I110" s="45">
        <v>0</v>
      </c>
      <c r="J110" s="4">
        <f t="shared" ref="J110:N110" si="129">+I110*(1+J111)</f>
        <v>0</v>
      </c>
      <c r="K110" s="4">
        <f t="shared" si="129"/>
        <v>0</v>
      </c>
      <c r="L110" s="4">
        <f t="shared" si="129"/>
        <v>0</v>
      </c>
      <c r="M110" s="4">
        <f t="shared" si="129"/>
        <v>0</v>
      </c>
      <c r="N110" s="4">
        <f t="shared" si="129"/>
        <v>0</v>
      </c>
    </row>
    <row r="111" spans="2:14" ht="14.25" customHeight="1">
      <c r="C111" s="50"/>
      <c r="D111" s="4"/>
      <c r="E111" s="46">
        <f t="shared" ref="E111:G111" si="130">+(E110-D110)/D110</f>
        <v>6.5931686952925284E-2</v>
      </c>
      <c r="F111" s="46">
        <f t="shared" si="130"/>
        <v>-1</v>
      </c>
      <c r="G111" s="46" t="e">
        <f t="shared" si="130"/>
        <v>#DIV/0!</v>
      </c>
      <c r="H111" s="26"/>
      <c r="I111" s="46" t="e">
        <f>+(I110-G110)/G110</f>
        <v>#DIV/0!</v>
      </c>
      <c r="J111" s="48">
        <v>0</v>
      </c>
      <c r="K111" s="48">
        <f t="shared" ref="K111:N111" si="131">+J111</f>
        <v>0</v>
      </c>
      <c r="L111" s="48">
        <f t="shared" si="131"/>
        <v>0</v>
      </c>
      <c r="M111" s="48">
        <f t="shared" si="131"/>
        <v>0</v>
      </c>
      <c r="N111" s="48">
        <f t="shared" si="131"/>
        <v>0</v>
      </c>
    </row>
    <row r="112" spans="2:14" ht="14.25" customHeight="1">
      <c r="B112" s="1" t="s">
        <v>31</v>
      </c>
      <c r="C112" s="50" t="s">
        <v>90</v>
      </c>
      <c r="D112" s="4">
        <f t="shared" ref="D112:N112" si="132">+SUMIF($B$99:$B$111,"y",D$99:D$111)</f>
        <v>10134.41</v>
      </c>
      <c r="E112" s="4">
        <f t="shared" si="132"/>
        <v>11104.76</v>
      </c>
      <c r="F112" s="4">
        <f t="shared" si="132"/>
        <v>11889.9</v>
      </c>
      <c r="G112" s="4">
        <f t="shared" si="132"/>
        <v>12677.67</v>
      </c>
      <c r="H112" s="26">
        <f t="shared" si="132"/>
        <v>15213.203999999998</v>
      </c>
      <c r="I112" s="45">
        <f t="shared" si="132"/>
        <v>16000</v>
      </c>
      <c r="J112" s="4">
        <f t="shared" si="132"/>
        <v>16360</v>
      </c>
      <c r="K112" s="4">
        <f t="shared" si="132"/>
        <v>16850.800000000003</v>
      </c>
      <c r="L112" s="4">
        <f t="shared" si="132"/>
        <v>17356.324000000001</v>
      </c>
      <c r="M112" s="4">
        <f t="shared" si="132"/>
        <v>17877.013720000003</v>
      </c>
      <c r="N112" s="4">
        <f t="shared" si="132"/>
        <v>18413.324131600002</v>
      </c>
    </row>
    <row r="113" spans="2:14" ht="14.25" customHeight="1">
      <c r="C113" s="50"/>
      <c r="D113" s="4"/>
      <c r="E113" s="4"/>
      <c r="F113" s="4"/>
      <c r="G113" s="4"/>
      <c r="H113" s="4"/>
      <c r="I113" s="45"/>
      <c r="J113" s="4"/>
      <c r="K113" s="4"/>
      <c r="L113" s="4"/>
      <c r="M113" s="4"/>
      <c r="N113" s="4"/>
    </row>
    <row r="114" spans="2:14" ht="14.25" customHeight="1">
      <c r="B114" s="1" t="s">
        <v>31</v>
      </c>
      <c r="C114" s="1" t="s">
        <v>91</v>
      </c>
      <c r="D114" s="4">
        <v>26.49</v>
      </c>
      <c r="E114" s="4">
        <v>0</v>
      </c>
      <c r="F114" s="4">
        <v>0</v>
      </c>
      <c r="G114" s="4">
        <v>0</v>
      </c>
      <c r="H114" s="26">
        <v>0</v>
      </c>
      <c r="I114" s="45">
        <v>0</v>
      </c>
      <c r="J114" s="4">
        <f t="shared" ref="J114:N114" si="133">+I114*(1+J115)</f>
        <v>0</v>
      </c>
      <c r="K114" s="4">
        <f t="shared" si="133"/>
        <v>0</v>
      </c>
      <c r="L114" s="4">
        <f t="shared" si="133"/>
        <v>0</v>
      </c>
      <c r="M114" s="4">
        <f t="shared" si="133"/>
        <v>0</v>
      </c>
      <c r="N114" s="4">
        <f t="shared" si="133"/>
        <v>0</v>
      </c>
    </row>
    <row r="115" spans="2:14" ht="14.25" customHeight="1">
      <c r="D115" s="4"/>
      <c r="E115" s="46">
        <f t="shared" ref="E115:G115" si="134">+(E114-D114)/D114</f>
        <v>-1</v>
      </c>
      <c r="F115" s="46" t="e">
        <f t="shared" si="134"/>
        <v>#DIV/0!</v>
      </c>
      <c r="G115" s="46" t="e">
        <f t="shared" si="134"/>
        <v>#DIV/0!</v>
      </c>
      <c r="H115" s="26"/>
      <c r="I115" s="46" t="e">
        <f>+(I114-G114)/G114</f>
        <v>#DIV/0!</v>
      </c>
      <c r="J115" s="48">
        <v>0</v>
      </c>
      <c r="K115" s="48">
        <f t="shared" ref="K115:N115" si="135">+J115</f>
        <v>0</v>
      </c>
      <c r="L115" s="48">
        <f t="shared" si="135"/>
        <v>0</v>
      </c>
      <c r="M115" s="48">
        <f t="shared" si="135"/>
        <v>0</v>
      </c>
      <c r="N115" s="48">
        <f t="shared" si="135"/>
        <v>0</v>
      </c>
    </row>
    <row r="116" spans="2:14" ht="14.25" customHeight="1">
      <c r="C116" s="1" t="s">
        <v>92</v>
      </c>
      <c r="D116" s="4"/>
      <c r="E116" s="4"/>
      <c r="F116" s="4"/>
      <c r="G116" s="4"/>
      <c r="H116" s="4"/>
      <c r="I116" s="54"/>
      <c r="J116" s="53"/>
      <c r="K116" s="53"/>
      <c r="L116" s="53"/>
      <c r="M116" s="53"/>
      <c r="N116" s="53"/>
    </row>
    <row r="117" spans="2:14" ht="14.25" customHeight="1">
      <c r="B117" s="1" t="s">
        <v>45</v>
      </c>
      <c r="C117" s="50" t="s">
        <v>93</v>
      </c>
      <c r="D117" s="4">
        <v>5897.99</v>
      </c>
      <c r="E117" s="4">
        <v>8462.26</v>
      </c>
      <c r="F117" s="4">
        <v>6242.67</v>
      </c>
      <c r="G117" s="4">
        <v>4004.63</v>
      </c>
      <c r="H117" s="26">
        <f>+(G117/10)*12</f>
        <v>4805.5560000000005</v>
      </c>
      <c r="I117" s="45">
        <v>7500</v>
      </c>
      <c r="J117" s="4">
        <f t="shared" ref="J117:N117" si="136">+I117*(1+J118)</f>
        <v>7875</v>
      </c>
      <c r="K117" s="4">
        <f t="shared" si="136"/>
        <v>8268.75</v>
      </c>
      <c r="L117" s="4">
        <f t="shared" si="136"/>
        <v>8682.1875</v>
      </c>
      <c r="M117" s="4">
        <f t="shared" si="136"/>
        <v>9116.296875</v>
      </c>
      <c r="N117" s="4">
        <f t="shared" si="136"/>
        <v>9572.1117187500004</v>
      </c>
    </row>
    <row r="118" spans="2:14" ht="14.25" customHeight="1">
      <c r="C118" s="50"/>
      <c r="D118" s="4"/>
      <c r="E118" s="46">
        <f t="shared" ref="E118:G118" si="137">+(E117-D117)/D117</f>
        <v>0.43477015050890228</v>
      </c>
      <c r="F118" s="46">
        <f t="shared" si="137"/>
        <v>-0.26229281539446908</v>
      </c>
      <c r="G118" s="46">
        <f t="shared" si="137"/>
        <v>-0.35850685684170391</v>
      </c>
      <c r="H118" s="26"/>
      <c r="I118" s="46">
        <f>+(I117-G117)/G117</f>
        <v>0.87283219673228229</v>
      </c>
      <c r="J118" s="52">
        <v>0.05</v>
      </c>
      <c r="K118" s="48">
        <f t="shared" ref="K118:N118" si="138">+J118</f>
        <v>0.05</v>
      </c>
      <c r="L118" s="48">
        <f t="shared" si="138"/>
        <v>0.05</v>
      </c>
      <c r="M118" s="48">
        <f t="shared" si="138"/>
        <v>0.05</v>
      </c>
      <c r="N118" s="48">
        <f t="shared" si="138"/>
        <v>0.05</v>
      </c>
    </row>
    <row r="119" spans="2:14" ht="14.25" customHeight="1">
      <c r="B119" s="1" t="s">
        <v>45</v>
      </c>
      <c r="C119" s="50" t="s">
        <v>94</v>
      </c>
      <c r="D119" s="4">
        <v>0</v>
      </c>
      <c r="E119" s="4">
        <v>22.42</v>
      </c>
      <c r="F119" s="4">
        <v>9737.44</v>
      </c>
      <c r="G119" s="4">
        <v>9776.9699999999993</v>
      </c>
      <c r="H119" s="26">
        <f>+(G119/10)*12</f>
        <v>11732.363999999998</v>
      </c>
      <c r="I119" s="45">
        <v>15000</v>
      </c>
      <c r="J119" s="4">
        <f t="shared" ref="J119:N119" si="139">+I119*(1+J120)</f>
        <v>15000</v>
      </c>
      <c r="K119" s="4">
        <f t="shared" si="139"/>
        <v>15000</v>
      </c>
      <c r="L119" s="4">
        <f t="shared" si="139"/>
        <v>15000</v>
      </c>
      <c r="M119" s="4">
        <f t="shared" si="139"/>
        <v>15000</v>
      </c>
      <c r="N119" s="4">
        <f t="shared" si="139"/>
        <v>15000</v>
      </c>
    </row>
    <row r="120" spans="2:14" ht="14.25" customHeight="1">
      <c r="C120" s="50"/>
      <c r="D120" s="4"/>
      <c r="E120" s="46" t="e">
        <f t="shared" ref="E120:G120" si="140">+(E119-D119)/D119</f>
        <v>#DIV/0!</v>
      </c>
      <c r="F120" s="46">
        <f t="shared" si="140"/>
        <v>433.3193577163247</v>
      </c>
      <c r="G120" s="46">
        <f t="shared" si="140"/>
        <v>4.0595885571565868E-3</v>
      </c>
      <c r="H120" s="26"/>
      <c r="I120" s="46">
        <f>+(I119-G119)/G119</f>
        <v>0.53421765639047691</v>
      </c>
      <c r="J120" s="48"/>
      <c r="K120" s="48">
        <f t="shared" ref="K120:N120" si="141">+J120</f>
        <v>0</v>
      </c>
      <c r="L120" s="48">
        <f t="shared" si="141"/>
        <v>0</v>
      </c>
      <c r="M120" s="48">
        <f t="shared" si="141"/>
        <v>0</v>
      </c>
      <c r="N120" s="48">
        <f t="shared" si="141"/>
        <v>0</v>
      </c>
    </row>
    <row r="121" spans="2:14" ht="14.25" customHeight="1">
      <c r="B121" s="1" t="s">
        <v>45</v>
      </c>
      <c r="C121" s="50" t="s">
        <v>95</v>
      </c>
      <c r="D121" s="4">
        <v>1484776.33</v>
      </c>
      <c r="E121" s="4">
        <v>23144.16</v>
      </c>
      <c r="F121" s="4">
        <v>29969.06</v>
      </c>
      <c r="G121" s="4">
        <v>39688.550000000003</v>
      </c>
      <c r="H121" s="26">
        <f>+(G121/10)*12</f>
        <v>47626.260000000009</v>
      </c>
      <c r="I121" s="45">
        <v>50000</v>
      </c>
      <c r="J121" s="49">
        <v>60000</v>
      </c>
      <c r="K121" s="4">
        <f t="shared" ref="K121:N121" si="142">+J121*(1+K122)</f>
        <v>60000</v>
      </c>
      <c r="L121" s="4">
        <f t="shared" si="142"/>
        <v>60000</v>
      </c>
      <c r="M121" s="4">
        <f t="shared" si="142"/>
        <v>60000</v>
      </c>
      <c r="N121" s="4">
        <f t="shared" si="142"/>
        <v>60000</v>
      </c>
    </row>
    <row r="122" spans="2:14" ht="14.25" customHeight="1">
      <c r="C122" s="50"/>
      <c r="D122" s="4"/>
      <c r="E122" s="46">
        <f t="shared" ref="E122:G122" si="143">+(E121-D121)/D121</f>
        <v>-0.98441235926760773</v>
      </c>
      <c r="F122" s="46">
        <f t="shared" si="143"/>
        <v>0.29488648540279716</v>
      </c>
      <c r="G122" s="46">
        <f t="shared" si="143"/>
        <v>0.32431747942711586</v>
      </c>
      <c r="H122" s="26"/>
      <c r="I122" s="46">
        <f>+(I121-G121)/G121</f>
        <v>0.25980918930018848</v>
      </c>
      <c r="J122" s="48"/>
      <c r="K122" s="48">
        <f t="shared" ref="K122:N122" si="144">+J122</f>
        <v>0</v>
      </c>
      <c r="L122" s="48">
        <f t="shared" si="144"/>
        <v>0</v>
      </c>
      <c r="M122" s="48">
        <f t="shared" si="144"/>
        <v>0</v>
      </c>
      <c r="N122" s="48">
        <f t="shared" si="144"/>
        <v>0</v>
      </c>
    </row>
    <row r="123" spans="2:14" ht="14.25" customHeight="1">
      <c r="B123" s="1" t="s">
        <v>45</v>
      </c>
      <c r="C123" s="50" t="s">
        <v>96</v>
      </c>
      <c r="D123" s="4">
        <v>0</v>
      </c>
      <c r="E123" s="4">
        <v>740.41</v>
      </c>
      <c r="F123" s="4">
        <v>29.67</v>
      </c>
      <c r="G123" s="4">
        <v>0</v>
      </c>
      <c r="H123" s="26">
        <v>0</v>
      </c>
      <c r="I123" s="45">
        <v>0</v>
      </c>
      <c r="J123" s="4">
        <f t="shared" ref="J123:N123" si="145">+I123*(1+J124)</f>
        <v>0</v>
      </c>
      <c r="K123" s="4">
        <f t="shared" si="145"/>
        <v>0</v>
      </c>
      <c r="L123" s="4">
        <f t="shared" si="145"/>
        <v>0</v>
      </c>
      <c r="M123" s="4">
        <f t="shared" si="145"/>
        <v>0</v>
      </c>
      <c r="N123" s="4">
        <f t="shared" si="145"/>
        <v>0</v>
      </c>
    </row>
    <row r="124" spans="2:14" ht="14.25" customHeight="1">
      <c r="C124" s="50"/>
      <c r="D124" s="4"/>
      <c r="E124" s="46" t="e">
        <f t="shared" ref="E124:G124" si="146">+(E123-D123)/D123</f>
        <v>#DIV/0!</v>
      </c>
      <c r="F124" s="46">
        <f t="shared" si="146"/>
        <v>-0.95992760767682772</v>
      </c>
      <c r="G124" s="46">
        <f t="shared" si="146"/>
        <v>-1</v>
      </c>
      <c r="H124" s="26"/>
      <c r="I124" s="46" t="e">
        <f>+(I123-G123)/G123</f>
        <v>#DIV/0!</v>
      </c>
      <c r="J124" s="48">
        <v>0</v>
      </c>
      <c r="K124" s="48">
        <f t="shared" ref="K124:N124" si="147">+J124</f>
        <v>0</v>
      </c>
      <c r="L124" s="48">
        <f t="shared" si="147"/>
        <v>0</v>
      </c>
      <c r="M124" s="48">
        <f t="shared" si="147"/>
        <v>0</v>
      </c>
      <c r="N124" s="48">
        <f t="shared" si="147"/>
        <v>0</v>
      </c>
    </row>
    <row r="125" spans="2:14" ht="14.25" customHeight="1">
      <c r="B125" s="1" t="s">
        <v>31</v>
      </c>
      <c r="C125" s="50" t="s">
        <v>97</v>
      </c>
      <c r="D125" s="4">
        <f t="shared" ref="D125:N125" si="148">+SUMIF($B$116:$B$124,"y",D$116:D$124)</f>
        <v>1490674.32</v>
      </c>
      <c r="E125" s="4">
        <f t="shared" si="148"/>
        <v>32369.25</v>
      </c>
      <c r="F125" s="4">
        <f t="shared" si="148"/>
        <v>45978.84</v>
      </c>
      <c r="G125" s="4">
        <f t="shared" si="148"/>
        <v>53470.15</v>
      </c>
      <c r="H125" s="26">
        <f t="shared" si="148"/>
        <v>64164.180000000008</v>
      </c>
      <c r="I125" s="45">
        <f t="shared" si="148"/>
        <v>72500</v>
      </c>
      <c r="J125" s="4">
        <f t="shared" si="148"/>
        <v>82875</v>
      </c>
      <c r="K125" s="4">
        <f t="shared" si="148"/>
        <v>83268.75</v>
      </c>
      <c r="L125" s="4">
        <f t="shared" si="148"/>
        <v>83682.1875</v>
      </c>
      <c r="M125" s="4">
        <f t="shared" si="148"/>
        <v>84116.296875</v>
      </c>
      <c r="N125" s="4">
        <f t="shared" si="148"/>
        <v>84572.111718750006</v>
      </c>
    </row>
    <row r="126" spans="2:14" ht="14.25" customHeight="1">
      <c r="C126" s="1" t="s">
        <v>98</v>
      </c>
      <c r="D126" s="4"/>
      <c r="E126" s="4"/>
      <c r="F126" s="4"/>
      <c r="G126" s="4"/>
      <c r="H126" s="4"/>
      <c r="I126" s="54"/>
      <c r="J126" s="53"/>
      <c r="K126" s="53"/>
      <c r="L126" s="53"/>
      <c r="M126" s="53"/>
      <c r="N126" s="53"/>
    </row>
    <row r="127" spans="2:14" ht="14.25" customHeight="1">
      <c r="B127" s="1" t="s">
        <v>45</v>
      </c>
      <c r="C127" s="50" t="s">
        <v>99</v>
      </c>
      <c r="D127" s="4">
        <v>836.58</v>
      </c>
      <c r="E127" s="4">
        <v>420.65</v>
      </c>
      <c r="F127" s="4">
        <v>432</v>
      </c>
      <c r="G127" s="4">
        <v>479.36</v>
      </c>
      <c r="H127" s="26">
        <f>+(G127/10)*12</f>
        <v>575.23199999999997</v>
      </c>
      <c r="I127" s="45">
        <v>600</v>
      </c>
      <c r="J127" s="4">
        <f t="shared" ref="J127:N127" si="149">+I127*(1+J128)</f>
        <v>720</v>
      </c>
      <c r="K127" s="4">
        <f t="shared" si="149"/>
        <v>864</v>
      </c>
      <c r="L127" s="4">
        <f t="shared" si="149"/>
        <v>1036.8</v>
      </c>
      <c r="M127" s="4">
        <f t="shared" si="149"/>
        <v>1244.1599999999999</v>
      </c>
      <c r="N127" s="4">
        <f t="shared" si="149"/>
        <v>1492.9919999999997</v>
      </c>
    </row>
    <row r="128" spans="2:14" ht="14.25" customHeight="1">
      <c r="C128" s="50"/>
      <c r="D128" s="4"/>
      <c r="E128" s="46">
        <f t="shared" ref="E128:G128" si="150">+(E127-D127)/D127</f>
        <v>-0.49717899065241822</v>
      </c>
      <c r="F128" s="46">
        <f t="shared" si="150"/>
        <v>2.6982051586829963E-2</v>
      </c>
      <c r="G128" s="46">
        <f t="shared" si="150"/>
        <v>0.10962962962962966</v>
      </c>
      <c r="H128" s="26"/>
      <c r="I128" s="46">
        <f>+(I127-G127)/G127</f>
        <v>0.25166889185580771</v>
      </c>
      <c r="J128" s="52">
        <v>0.2</v>
      </c>
      <c r="K128" s="48">
        <f t="shared" ref="K128:N128" si="151">+J128</f>
        <v>0.2</v>
      </c>
      <c r="L128" s="48">
        <f t="shared" si="151"/>
        <v>0.2</v>
      </c>
      <c r="M128" s="48">
        <f t="shared" si="151"/>
        <v>0.2</v>
      </c>
      <c r="N128" s="48">
        <f t="shared" si="151"/>
        <v>0.2</v>
      </c>
    </row>
    <row r="129" spans="2:14" ht="14.25" customHeight="1">
      <c r="B129" s="1" t="s">
        <v>45</v>
      </c>
      <c r="C129" s="50" t="s">
        <v>100</v>
      </c>
      <c r="D129" s="4">
        <v>1550</v>
      </c>
      <c r="E129" s="4">
        <v>1466.9</v>
      </c>
      <c r="F129" s="4">
        <v>2330</v>
      </c>
      <c r="G129" s="4">
        <v>0</v>
      </c>
      <c r="H129" s="26">
        <v>0</v>
      </c>
      <c r="I129" s="45">
        <v>0</v>
      </c>
      <c r="J129" s="4">
        <f t="shared" ref="J129:N129" si="152">+I129*(1+J130)</f>
        <v>0</v>
      </c>
      <c r="K129" s="4">
        <f t="shared" si="152"/>
        <v>0</v>
      </c>
      <c r="L129" s="4">
        <f t="shared" si="152"/>
        <v>0</v>
      </c>
      <c r="M129" s="4">
        <f t="shared" si="152"/>
        <v>0</v>
      </c>
      <c r="N129" s="4">
        <f t="shared" si="152"/>
        <v>0</v>
      </c>
    </row>
    <row r="130" spans="2:14" ht="14.25" customHeight="1">
      <c r="C130" s="50"/>
      <c r="D130" s="4"/>
      <c r="E130" s="46">
        <f t="shared" ref="E130:G130" si="153">+(E129-D129)/D129</f>
        <v>-5.3612903225806391E-2</v>
      </c>
      <c r="F130" s="46">
        <f t="shared" si="153"/>
        <v>0.58838366623491711</v>
      </c>
      <c r="G130" s="46">
        <f t="shared" si="153"/>
        <v>-1</v>
      </c>
      <c r="H130" s="26"/>
      <c r="I130" s="46" t="e">
        <f>+(I129-G129)/G129</f>
        <v>#DIV/0!</v>
      </c>
      <c r="J130" s="48">
        <v>0</v>
      </c>
      <c r="K130" s="48">
        <f t="shared" ref="K130:N130" si="154">+J130</f>
        <v>0</v>
      </c>
      <c r="L130" s="48">
        <f t="shared" si="154"/>
        <v>0</v>
      </c>
      <c r="M130" s="48">
        <f t="shared" si="154"/>
        <v>0</v>
      </c>
      <c r="N130" s="48">
        <f t="shared" si="154"/>
        <v>0</v>
      </c>
    </row>
    <row r="131" spans="2:14" ht="14.25" customHeight="1">
      <c r="B131" s="1" t="s">
        <v>45</v>
      </c>
      <c r="C131" s="50" t="s">
        <v>101</v>
      </c>
      <c r="D131" s="4">
        <v>0</v>
      </c>
      <c r="E131" s="4">
        <v>0</v>
      </c>
      <c r="F131" s="4">
        <v>0</v>
      </c>
      <c r="G131" s="4">
        <v>0</v>
      </c>
      <c r="H131" s="26">
        <v>0</v>
      </c>
      <c r="I131" s="45">
        <v>8250</v>
      </c>
      <c r="J131" s="4"/>
      <c r="K131" s="4">
        <f t="shared" ref="K131:N131" si="155">+J131*(1+K132)</f>
        <v>0</v>
      </c>
      <c r="L131" s="4">
        <f t="shared" si="155"/>
        <v>0</v>
      </c>
      <c r="M131" s="4">
        <f t="shared" si="155"/>
        <v>0</v>
      </c>
      <c r="N131" s="4">
        <f t="shared" si="155"/>
        <v>0</v>
      </c>
    </row>
    <row r="132" spans="2:14" ht="14.25" customHeight="1">
      <c r="C132" s="50"/>
      <c r="D132" s="4"/>
      <c r="E132" s="46" t="e">
        <f t="shared" ref="E132:G132" si="156">+(E131-D131)/D131</f>
        <v>#DIV/0!</v>
      </c>
      <c r="F132" s="46" t="e">
        <f t="shared" si="156"/>
        <v>#DIV/0!</v>
      </c>
      <c r="G132" s="46" t="e">
        <f t="shared" si="156"/>
        <v>#DIV/0!</v>
      </c>
      <c r="H132" s="26"/>
      <c r="I132" s="46" t="e">
        <f>+(I131-G131)/G131</f>
        <v>#DIV/0!</v>
      </c>
      <c r="J132" s="48"/>
      <c r="K132" s="48">
        <f t="shared" ref="K132:N132" si="157">+J132</f>
        <v>0</v>
      </c>
      <c r="L132" s="48">
        <f t="shared" si="157"/>
        <v>0</v>
      </c>
      <c r="M132" s="48">
        <f t="shared" si="157"/>
        <v>0</v>
      </c>
      <c r="N132" s="48">
        <f t="shared" si="157"/>
        <v>0</v>
      </c>
    </row>
    <row r="133" spans="2:14" ht="14.25" customHeight="1">
      <c r="B133" s="1" t="s">
        <v>45</v>
      </c>
      <c r="C133" s="50" t="s">
        <v>102</v>
      </c>
      <c r="D133" s="4">
        <v>1473.6</v>
      </c>
      <c r="E133" s="4">
        <v>2023</v>
      </c>
      <c r="F133" s="4">
        <v>1850.4</v>
      </c>
      <c r="G133" s="4">
        <v>5111.5</v>
      </c>
      <c r="H133" s="26">
        <f>+(G133/10)*12</f>
        <v>6133.7999999999993</v>
      </c>
      <c r="I133" s="45">
        <v>7000</v>
      </c>
      <c r="J133" s="4">
        <f t="shared" ref="J133:N133" si="158">+I133*(1+J134)</f>
        <v>8400</v>
      </c>
      <c r="K133" s="4">
        <f t="shared" si="158"/>
        <v>10080</v>
      </c>
      <c r="L133" s="4">
        <f t="shared" si="158"/>
        <v>12096</v>
      </c>
      <c r="M133" s="4">
        <f t="shared" si="158"/>
        <v>14515.199999999999</v>
      </c>
      <c r="N133" s="4">
        <f t="shared" si="158"/>
        <v>17418.239999999998</v>
      </c>
    </row>
    <row r="134" spans="2:14" ht="14.25" customHeight="1">
      <c r="C134" s="50"/>
      <c r="D134" s="4"/>
      <c r="E134" s="46">
        <f t="shared" ref="E134:G134" si="159">+(E133-D133)/D133</f>
        <v>0.3728284473398481</v>
      </c>
      <c r="F134" s="46">
        <f t="shared" si="159"/>
        <v>-8.5318833415719178E-2</v>
      </c>
      <c r="G134" s="46">
        <f t="shared" si="159"/>
        <v>1.7623757025507998</v>
      </c>
      <c r="H134" s="26"/>
      <c r="I134" s="46">
        <f>+(I133-G133)/G133</f>
        <v>0.36946101927027292</v>
      </c>
      <c r="J134" s="52">
        <v>0.2</v>
      </c>
      <c r="K134" s="48">
        <f t="shared" ref="K134:N134" si="160">+J134</f>
        <v>0.2</v>
      </c>
      <c r="L134" s="48">
        <f t="shared" si="160"/>
        <v>0.2</v>
      </c>
      <c r="M134" s="48">
        <f t="shared" si="160"/>
        <v>0.2</v>
      </c>
      <c r="N134" s="48">
        <f t="shared" si="160"/>
        <v>0.2</v>
      </c>
    </row>
    <row r="135" spans="2:14" ht="14.25" customHeight="1">
      <c r="B135" s="1" t="s">
        <v>45</v>
      </c>
      <c r="C135" s="50" t="s">
        <v>103</v>
      </c>
      <c r="D135" s="4">
        <v>5190</v>
      </c>
      <c r="E135" s="4">
        <v>5340</v>
      </c>
      <c r="F135" s="4">
        <v>5295</v>
      </c>
      <c r="G135" s="4">
        <v>5031.58</v>
      </c>
      <c r="H135" s="26">
        <f>+(G135/10)*12</f>
        <v>6037.8960000000006</v>
      </c>
      <c r="I135" s="45">
        <v>6000</v>
      </c>
      <c r="J135" s="4">
        <f t="shared" ref="J135:N135" si="161">+I135*(1+J136)</f>
        <v>7200</v>
      </c>
      <c r="K135" s="4">
        <f t="shared" si="161"/>
        <v>8640</v>
      </c>
      <c r="L135" s="4">
        <f t="shared" si="161"/>
        <v>10368</v>
      </c>
      <c r="M135" s="4">
        <f t="shared" si="161"/>
        <v>12441.6</v>
      </c>
      <c r="N135" s="4">
        <f t="shared" si="161"/>
        <v>14929.92</v>
      </c>
    </row>
    <row r="136" spans="2:14" ht="14.25" customHeight="1">
      <c r="C136" s="50"/>
      <c r="D136" s="4"/>
      <c r="E136" s="46">
        <f t="shared" ref="E136:G136" si="162">+(E135-D135)/D135</f>
        <v>2.8901734104046242E-2</v>
      </c>
      <c r="F136" s="46">
        <f t="shared" si="162"/>
        <v>-8.4269662921348312E-3</v>
      </c>
      <c r="G136" s="46">
        <f t="shared" si="162"/>
        <v>-4.9748819641170929E-2</v>
      </c>
      <c r="H136" s="26"/>
      <c r="I136" s="46">
        <f>+(I135-G135)/G135</f>
        <v>0.1924683697764917</v>
      </c>
      <c r="J136" s="52">
        <v>0.2</v>
      </c>
      <c r="K136" s="48">
        <f t="shared" ref="K136:N136" si="163">+J136</f>
        <v>0.2</v>
      </c>
      <c r="L136" s="48">
        <f t="shared" si="163"/>
        <v>0.2</v>
      </c>
      <c r="M136" s="48">
        <f t="shared" si="163"/>
        <v>0.2</v>
      </c>
      <c r="N136" s="48">
        <f t="shared" si="163"/>
        <v>0.2</v>
      </c>
    </row>
    <row r="137" spans="2:14" ht="14.25" customHeight="1">
      <c r="B137" s="1" t="s">
        <v>31</v>
      </c>
      <c r="C137" s="50" t="s">
        <v>104</v>
      </c>
      <c r="D137" s="4">
        <f t="shared" ref="D137:N137" si="164">+SUMIF($B$126:$B$136,"y",D$126:D$136)</f>
        <v>9050.18</v>
      </c>
      <c r="E137" s="4">
        <f t="shared" si="164"/>
        <v>9250.5499999999993</v>
      </c>
      <c r="F137" s="4">
        <f t="shared" si="164"/>
        <v>9907.4</v>
      </c>
      <c r="G137" s="4">
        <f t="shared" si="164"/>
        <v>10622.439999999999</v>
      </c>
      <c r="H137" s="26">
        <f t="shared" si="164"/>
        <v>12746.928</v>
      </c>
      <c r="I137" s="45">
        <f t="shared" si="164"/>
        <v>21850</v>
      </c>
      <c r="J137" s="4">
        <f t="shared" si="164"/>
        <v>16320</v>
      </c>
      <c r="K137" s="4">
        <f t="shared" si="164"/>
        <v>19584</v>
      </c>
      <c r="L137" s="4">
        <f t="shared" si="164"/>
        <v>23500.799999999999</v>
      </c>
      <c r="M137" s="4">
        <f t="shared" si="164"/>
        <v>28200.959999999999</v>
      </c>
      <c r="N137" s="4">
        <f t="shared" si="164"/>
        <v>33841.151999999995</v>
      </c>
    </row>
    <row r="138" spans="2:14" ht="14.25" customHeight="1">
      <c r="C138" s="50"/>
      <c r="D138" s="4"/>
      <c r="E138" s="4"/>
      <c r="F138" s="4"/>
      <c r="G138" s="4"/>
      <c r="H138" s="4"/>
      <c r="I138" s="54"/>
      <c r="J138" s="53"/>
      <c r="K138" s="53"/>
      <c r="L138" s="53"/>
      <c r="M138" s="53"/>
      <c r="N138" s="53"/>
    </row>
    <row r="139" spans="2:14" ht="14.25" customHeight="1">
      <c r="B139" s="1" t="s">
        <v>31</v>
      </c>
      <c r="C139" s="1" t="s">
        <v>105</v>
      </c>
      <c r="D139" s="4">
        <v>1168.78</v>
      </c>
      <c r="E139" s="4">
        <v>1269.06</v>
      </c>
      <c r="F139" s="4">
        <v>1667.7</v>
      </c>
      <c r="G139" s="4">
        <v>814</v>
      </c>
      <c r="H139" s="26">
        <f>+(G139/10)*12</f>
        <v>976.80000000000007</v>
      </c>
      <c r="I139" s="45">
        <v>1500</v>
      </c>
      <c r="J139" s="4">
        <f t="shared" ref="J139:N139" si="165">+I139*(1+J140)</f>
        <v>1650.0000000000002</v>
      </c>
      <c r="K139" s="4">
        <f t="shared" si="165"/>
        <v>1815.0000000000005</v>
      </c>
      <c r="L139" s="4">
        <f t="shared" si="165"/>
        <v>1996.5000000000007</v>
      </c>
      <c r="M139" s="4">
        <f t="shared" si="165"/>
        <v>2196.150000000001</v>
      </c>
      <c r="N139" s="4">
        <f t="shared" si="165"/>
        <v>2415.7650000000012</v>
      </c>
    </row>
    <row r="140" spans="2:14" ht="14.25" customHeight="1">
      <c r="D140" s="4"/>
      <c r="E140" s="46">
        <f t="shared" ref="E140:G140" si="166">+(E139-D139)/D139</f>
        <v>8.5798867194852732E-2</v>
      </c>
      <c r="F140" s="46">
        <f t="shared" si="166"/>
        <v>0.31412226372275553</v>
      </c>
      <c r="G140" s="46">
        <f t="shared" si="166"/>
        <v>-0.51190262037536727</v>
      </c>
      <c r="H140" s="26"/>
      <c r="I140" s="46">
        <f>+(I139-G139)/G139</f>
        <v>0.84275184275184278</v>
      </c>
      <c r="J140" s="52">
        <v>0.1</v>
      </c>
      <c r="K140" s="48">
        <f t="shared" ref="K140:N140" si="167">+J140</f>
        <v>0.1</v>
      </c>
      <c r="L140" s="48">
        <f t="shared" si="167"/>
        <v>0.1</v>
      </c>
      <c r="M140" s="48">
        <f t="shared" si="167"/>
        <v>0.1</v>
      </c>
      <c r="N140" s="48">
        <f t="shared" si="167"/>
        <v>0.1</v>
      </c>
    </row>
    <row r="141" spans="2:14" ht="14.25" customHeight="1">
      <c r="B141" s="1" t="s">
        <v>31</v>
      </c>
      <c r="C141" s="1" t="s">
        <v>106</v>
      </c>
      <c r="D141" s="4">
        <v>1166.56</v>
      </c>
      <c r="E141" s="4">
        <v>2246.4899999999998</v>
      </c>
      <c r="F141" s="4">
        <v>1148.8699999999999</v>
      </c>
      <c r="G141" s="4">
        <v>2985.74</v>
      </c>
      <c r="H141" s="26">
        <f>+(G141/10)*12</f>
        <v>3582.8879999999995</v>
      </c>
      <c r="I141" s="45">
        <v>2000</v>
      </c>
      <c r="J141" s="4">
        <f t="shared" ref="J141:N141" si="168">+I141*(1+J142)</f>
        <v>2100</v>
      </c>
      <c r="K141" s="4">
        <f t="shared" si="168"/>
        <v>2205</v>
      </c>
      <c r="L141" s="4">
        <f t="shared" si="168"/>
        <v>2315.25</v>
      </c>
      <c r="M141" s="4">
        <f t="shared" si="168"/>
        <v>2431.0125000000003</v>
      </c>
      <c r="N141" s="4">
        <f t="shared" si="168"/>
        <v>2552.5631250000006</v>
      </c>
    </row>
    <row r="142" spans="2:14" ht="14.25" customHeight="1">
      <c r="D142" s="4"/>
      <c r="E142" s="46">
        <f t="shared" ref="E142:G142" si="169">+(E141-D141)/D141</f>
        <v>0.92573892470168695</v>
      </c>
      <c r="F142" s="46">
        <f t="shared" si="169"/>
        <v>-0.48859331668513994</v>
      </c>
      <c r="G142" s="46">
        <f t="shared" si="169"/>
        <v>1.5988493040988101</v>
      </c>
      <c r="H142" s="26"/>
      <c r="I142" s="46">
        <f>+(I141-G141)/G141</f>
        <v>-0.33014930971886364</v>
      </c>
      <c r="J142" s="52">
        <v>0.05</v>
      </c>
      <c r="K142" s="48">
        <f t="shared" ref="K142:N142" si="170">+J142</f>
        <v>0.05</v>
      </c>
      <c r="L142" s="48">
        <f t="shared" si="170"/>
        <v>0.05</v>
      </c>
      <c r="M142" s="48">
        <f t="shared" si="170"/>
        <v>0.05</v>
      </c>
      <c r="N142" s="48">
        <f t="shared" si="170"/>
        <v>0.05</v>
      </c>
    </row>
    <row r="143" spans="2:14" ht="14.25" customHeight="1">
      <c r="B143" s="1" t="s">
        <v>31</v>
      </c>
      <c r="C143" s="1" t="s">
        <v>107</v>
      </c>
      <c r="D143" s="4">
        <v>0</v>
      </c>
      <c r="E143" s="4">
        <v>0</v>
      </c>
      <c r="F143" s="4">
        <v>8122.05</v>
      </c>
      <c r="G143" s="4">
        <v>6103.95</v>
      </c>
      <c r="H143" s="26">
        <f>+(G143/10)*12</f>
        <v>7324.74</v>
      </c>
      <c r="I143" s="45">
        <v>8000</v>
      </c>
      <c r="J143" s="49">
        <v>10000</v>
      </c>
      <c r="K143" s="4">
        <f t="shared" ref="K143:N143" si="171">+J143*(1+K144)</f>
        <v>10000</v>
      </c>
      <c r="L143" s="4">
        <f t="shared" si="171"/>
        <v>10000</v>
      </c>
      <c r="M143" s="4">
        <f t="shared" si="171"/>
        <v>10000</v>
      </c>
      <c r="N143" s="4">
        <f t="shared" si="171"/>
        <v>10000</v>
      </c>
    </row>
    <row r="144" spans="2:14" ht="14.25" customHeight="1">
      <c r="D144" s="4"/>
      <c r="E144" s="46" t="e">
        <f t="shared" ref="E144:G144" si="172">+(E143-D143)/D143</f>
        <v>#DIV/0!</v>
      </c>
      <c r="F144" s="46" t="e">
        <f t="shared" si="172"/>
        <v>#DIV/0!</v>
      </c>
      <c r="G144" s="46">
        <f t="shared" si="172"/>
        <v>-0.24847175282102429</v>
      </c>
      <c r="H144" s="26"/>
      <c r="I144" s="46">
        <f>+(I143-G143)/G143</f>
        <v>0.31062672531721264</v>
      </c>
      <c r="J144" s="48"/>
      <c r="K144" s="48">
        <f t="shared" ref="K144:N144" si="173">+J144</f>
        <v>0</v>
      </c>
      <c r="L144" s="48">
        <f t="shared" si="173"/>
        <v>0</v>
      </c>
      <c r="M144" s="48">
        <f t="shared" si="173"/>
        <v>0</v>
      </c>
      <c r="N144" s="48">
        <f t="shared" si="173"/>
        <v>0</v>
      </c>
    </row>
    <row r="145" spans="2:14" ht="14.25" customHeight="1">
      <c r="B145" s="1" t="s">
        <v>31</v>
      </c>
      <c r="C145" s="1" t="s">
        <v>108</v>
      </c>
      <c r="D145" s="4">
        <v>87587.53</v>
      </c>
      <c r="E145" s="4">
        <v>83837.52</v>
      </c>
      <c r="F145" s="4">
        <v>82361.08</v>
      </c>
      <c r="G145" s="4">
        <v>-237.21</v>
      </c>
      <c r="H145" s="26">
        <f>+(G145/10)*12</f>
        <v>-284.65199999999999</v>
      </c>
      <c r="I145" s="45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</row>
    <row r="146" spans="2:14" ht="14.25" customHeight="1">
      <c r="D146" s="4"/>
      <c r="E146" s="46">
        <f t="shared" ref="E146:G146" si="174">+(E145-D145)/D145</f>
        <v>-4.2814428035589026E-2</v>
      </c>
      <c r="F146" s="46">
        <f t="shared" si="174"/>
        <v>-1.7610730851771405E-2</v>
      </c>
      <c r="G146" s="46">
        <f t="shared" si="174"/>
        <v>-1.0028801225044646</v>
      </c>
      <c r="H146" s="26"/>
      <c r="I146" s="46">
        <f>+(I145-G145)/G145</f>
        <v>-1</v>
      </c>
      <c r="J146" s="48">
        <v>0</v>
      </c>
      <c r="K146" s="48">
        <f t="shared" ref="K146:N146" si="175">+J146</f>
        <v>0</v>
      </c>
      <c r="L146" s="48">
        <f t="shared" si="175"/>
        <v>0</v>
      </c>
      <c r="M146" s="48">
        <f t="shared" si="175"/>
        <v>0</v>
      </c>
      <c r="N146" s="48">
        <f t="shared" si="175"/>
        <v>0</v>
      </c>
    </row>
    <row r="147" spans="2:14" ht="14.25" customHeight="1">
      <c r="B147" s="1" t="s">
        <v>31</v>
      </c>
      <c r="C147" s="1" t="s">
        <v>109</v>
      </c>
      <c r="D147" s="4">
        <v>4144.7299999999996</v>
      </c>
      <c r="E147" s="4">
        <v>485.44</v>
      </c>
      <c r="F147" s="4">
        <v>1451.63</v>
      </c>
      <c r="G147" s="4">
        <v>5650</v>
      </c>
      <c r="H147" s="26">
        <f>+(G147/10)*12</f>
        <v>6780</v>
      </c>
      <c r="I147" s="45">
        <v>8000</v>
      </c>
      <c r="J147" s="49">
        <v>10000</v>
      </c>
      <c r="K147" s="4">
        <f t="shared" ref="K147:N147" si="176">+J147*(1+K148)</f>
        <v>10000</v>
      </c>
      <c r="L147" s="4">
        <f t="shared" si="176"/>
        <v>10000</v>
      </c>
      <c r="M147" s="4">
        <f t="shared" si="176"/>
        <v>10000</v>
      </c>
      <c r="N147" s="4">
        <f t="shared" si="176"/>
        <v>10000</v>
      </c>
    </row>
    <row r="148" spans="2:14" ht="14.25" customHeight="1">
      <c r="D148" s="4"/>
      <c r="E148" s="46">
        <f t="shared" ref="E148:G148" si="177">+(E147-D147)/D147</f>
        <v>-0.88287777490934272</v>
      </c>
      <c r="F148" s="46">
        <f t="shared" si="177"/>
        <v>1.9903386618325645</v>
      </c>
      <c r="G148" s="46">
        <f t="shared" si="177"/>
        <v>2.892176381033734</v>
      </c>
      <c r="H148" s="26"/>
      <c r="I148" s="46">
        <f>+(I147-G147)/G147</f>
        <v>0.41592920353982299</v>
      </c>
      <c r="J148" s="48"/>
      <c r="K148" s="48">
        <f t="shared" ref="K148:N148" si="178">+J148</f>
        <v>0</v>
      </c>
      <c r="L148" s="48">
        <f t="shared" si="178"/>
        <v>0</v>
      </c>
      <c r="M148" s="48">
        <f t="shared" si="178"/>
        <v>0</v>
      </c>
      <c r="N148" s="48">
        <f t="shared" si="178"/>
        <v>0</v>
      </c>
    </row>
    <row r="149" spans="2:14" ht="14.25" customHeight="1">
      <c r="B149" s="1" t="s">
        <v>31</v>
      </c>
      <c r="C149" s="1" t="s">
        <v>110</v>
      </c>
      <c r="D149" s="4">
        <v>0</v>
      </c>
      <c r="E149" s="4">
        <v>0</v>
      </c>
      <c r="F149" s="4">
        <v>33</v>
      </c>
      <c r="G149" s="4">
        <v>472.44</v>
      </c>
      <c r="H149" s="26">
        <f>+(G149/10)*12</f>
        <v>566.928</v>
      </c>
      <c r="I149" s="45">
        <v>0</v>
      </c>
      <c r="J149" s="4">
        <f t="shared" ref="J149:N149" si="179">+I149*(1+J150)</f>
        <v>0</v>
      </c>
      <c r="K149" s="4">
        <f t="shared" si="179"/>
        <v>0</v>
      </c>
      <c r="L149" s="4">
        <f t="shared" si="179"/>
        <v>0</v>
      </c>
      <c r="M149" s="4">
        <f t="shared" si="179"/>
        <v>0</v>
      </c>
      <c r="N149" s="4">
        <f t="shared" si="179"/>
        <v>0</v>
      </c>
    </row>
    <row r="150" spans="2:14" ht="14.25" customHeight="1">
      <c r="D150" s="4"/>
      <c r="E150" s="46" t="e">
        <f t="shared" ref="E150:G150" si="180">+(E149-D149)/D149</f>
        <v>#DIV/0!</v>
      </c>
      <c r="F150" s="46" t="e">
        <f t="shared" si="180"/>
        <v>#DIV/0!</v>
      </c>
      <c r="G150" s="46">
        <f t="shared" si="180"/>
        <v>13.316363636363636</v>
      </c>
      <c r="H150" s="26"/>
      <c r="I150" s="46">
        <f>+(I149-G149)/G149</f>
        <v>-1</v>
      </c>
      <c r="J150" s="48">
        <v>0</v>
      </c>
      <c r="K150" s="48">
        <f t="shared" ref="K150:N150" si="181">+J150</f>
        <v>0</v>
      </c>
      <c r="L150" s="48">
        <f t="shared" si="181"/>
        <v>0</v>
      </c>
      <c r="M150" s="48">
        <f t="shared" si="181"/>
        <v>0</v>
      </c>
      <c r="N150" s="48">
        <f t="shared" si="181"/>
        <v>0</v>
      </c>
    </row>
    <row r="151" spans="2:14" ht="14.25" customHeight="1">
      <c r="C151" s="1" t="s">
        <v>111</v>
      </c>
      <c r="D151" s="4"/>
      <c r="E151" s="4"/>
      <c r="F151" s="4"/>
      <c r="G151" s="4"/>
      <c r="H151" s="26"/>
      <c r="I151" s="45"/>
      <c r="J151" s="4"/>
      <c r="K151" s="4"/>
      <c r="L151" s="4"/>
      <c r="M151" s="4"/>
      <c r="N151" s="4"/>
    </row>
    <row r="152" spans="2:14" ht="14.25" customHeight="1">
      <c r="B152" s="1" t="s">
        <v>45</v>
      </c>
      <c r="C152" s="50" t="s">
        <v>112</v>
      </c>
      <c r="D152" s="4">
        <v>5562.56</v>
      </c>
      <c r="E152" s="4">
        <v>5708.45</v>
      </c>
      <c r="F152" s="4">
        <v>5016</v>
      </c>
      <c r="G152" s="4">
        <v>5549.84</v>
      </c>
      <c r="H152" s="26">
        <f>+(G152/10)*12</f>
        <v>6659.8080000000009</v>
      </c>
      <c r="I152" s="45">
        <v>6500</v>
      </c>
      <c r="J152" s="4">
        <f t="shared" ref="J152:N152" si="182">+I152*(1+J153)</f>
        <v>7474.9999999999991</v>
      </c>
      <c r="K152" s="4">
        <f t="shared" si="182"/>
        <v>8596.2499999999982</v>
      </c>
      <c r="L152" s="4">
        <f t="shared" si="182"/>
        <v>9885.6874999999964</v>
      </c>
      <c r="M152" s="4">
        <f t="shared" si="182"/>
        <v>11368.540624999994</v>
      </c>
      <c r="N152" s="4">
        <f t="shared" si="182"/>
        <v>13073.821718749992</v>
      </c>
    </row>
    <row r="153" spans="2:14" ht="14.25" customHeight="1">
      <c r="C153" s="50"/>
      <c r="D153" s="4"/>
      <c r="E153" s="46">
        <f t="shared" ref="E153:G153" si="183">+(E152-D152)/D152</f>
        <v>2.6227132830926661E-2</v>
      </c>
      <c r="F153" s="46">
        <f t="shared" si="183"/>
        <v>-0.12130263031120529</v>
      </c>
      <c r="G153" s="46">
        <f t="shared" si="183"/>
        <v>0.10642743221690593</v>
      </c>
      <c r="H153" s="26"/>
      <c r="I153" s="46">
        <f>+(I152-G152)/G152</f>
        <v>0.17120493563778413</v>
      </c>
      <c r="J153" s="52">
        <v>0.15</v>
      </c>
      <c r="K153" s="48">
        <f t="shared" ref="K153:N153" si="184">+J153</f>
        <v>0.15</v>
      </c>
      <c r="L153" s="48">
        <f t="shared" si="184"/>
        <v>0.15</v>
      </c>
      <c r="M153" s="48">
        <f t="shared" si="184"/>
        <v>0.15</v>
      </c>
      <c r="N153" s="48">
        <f t="shared" si="184"/>
        <v>0.15</v>
      </c>
    </row>
    <row r="154" spans="2:14" ht="14.25" customHeight="1">
      <c r="B154" s="1" t="s">
        <v>45</v>
      </c>
      <c r="C154" s="50" t="s">
        <v>113</v>
      </c>
      <c r="D154" s="4">
        <v>7947.05</v>
      </c>
      <c r="E154" s="4">
        <v>10119.98</v>
      </c>
      <c r="F154" s="4">
        <v>11706.42</v>
      </c>
      <c r="G154" s="4">
        <v>4939.2</v>
      </c>
      <c r="H154" s="26">
        <f>+(G154/10)*12</f>
        <v>5927.0399999999991</v>
      </c>
      <c r="I154" s="45">
        <v>10000</v>
      </c>
      <c r="J154" s="4">
        <f t="shared" ref="J154:N154" si="185">+I154*(1+J155)</f>
        <v>10200</v>
      </c>
      <c r="K154" s="4">
        <f t="shared" si="185"/>
        <v>10404</v>
      </c>
      <c r="L154" s="4">
        <f t="shared" si="185"/>
        <v>10612.08</v>
      </c>
      <c r="M154" s="4">
        <f t="shared" si="185"/>
        <v>10824.321599999999</v>
      </c>
      <c r="N154" s="4">
        <f t="shared" si="185"/>
        <v>11040.808031999999</v>
      </c>
    </row>
    <row r="155" spans="2:14" ht="14.25" customHeight="1">
      <c r="C155" s="50"/>
      <c r="D155" s="4"/>
      <c r="E155" s="46">
        <f t="shared" ref="E155:G155" si="186">+(E154-D154)/D154</f>
        <v>0.27342598825979442</v>
      </c>
      <c r="F155" s="46">
        <f t="shared" si="186"/>
        <v>0.15676315565841045</v>
      </c>
      <c r="G155" s="46">
        <f t="shared" si="186"/>
        <v>-0.57807767020147915</v>
      </c>
      <c r="H155" s="26"/>
      <c r="I155" s="46">
        <f>+(I154-G154)/G154</f>
        <v>1.0246193715581471</v>
      </c>
      <c r="J155" s="52">
        <v>0.02</v>
      </c>
      <c r="K155" s="48">
        <f t="shared" ref="K155:N155" si="187">+J155</f>
        <v>0.02</v>
      </c>
      <c r="L155" s="48">
        <f t="shared" si="187"/>
        <v>0.02</v>
      </c>
      <c r="M155" s="48">
        <f t="shared" si="187"/>
        <v>0.02</v>
      </c>
      <c r="N155" s="48">
        <f t="shared" si="187"/>
        <v>0.02</v>
      </c>
    </row>
    <row r="156" spans="2:14" ht="14.25" customHeight="1">
      <c r="B156" s="1" t="s">
        <v>45</v>
      </c>
      <c r="C156" s="50" t="s">
        <v>114</v>
      </c>
      <c r="D156" s="4">
        <v>0</v>
      </c>
      <c r="E156" s="4">
        <v>0</v>
      </c>
      <c r="F156" s="4">
        <v>287.19</v>
      </c>
      <c r="G156" s="4">
        <v>0</v>
      </c>
      <c r="H156" s="26">
        <v>0</v>
      </c>
      <c r="I156" s="45">
        <v>0</v>
      </c>
      <c r="J156" s="4">
        <f t="shared" ref="J156:N156" si="188">+I156*(1+J157)</f>
        <v>0</v>
      </c>
      <c r="K156" s="4">
        <f t="shared" si="188"/>
        <v>0</v>
      </c>
      <c r="L156" s="4">
        <f t="shared" si="188"/>
        <v>0</v>
      </c>
      <c r="M156" s="4">
        <f t="shared" si="188"/>
        <v>0</v>
      </c>
      <c r="N156" s="4">
        <f t="shared" si="188"/>
        <v>0</v>
      </c>
    </row>
    <row r="157" spans="2:14" ht="14.25" customHeight="1">
      <c r="C157" s="50"/>
      <c r="D157" s="4"/>
      <c r="E157" s="46" t="e">
        <f t="shared" ref="E157:G157" si="189">+(E156-D156)/D156</f>
        <v>#DIV/0!</v>
      </c>
      <c r="F157" s="46" t="e">
        <f t="shared" si="189"/>
        <v>#DIV/0!</v>
      </c>
      <c r="G157" s="46">
        <f t="shared" si="189"/>
        <v>-1</v>
      </c>
      <c r="H157" s="26"/>
      <c r="I157" s="46" t="e">
        <f>+(I156-G156)/G156</f>
        <v>#DIV/0!</v>
      </c>
      <c r="J157" s="48">
        <v>0</v>
      </c>
      <c r="K157" s="48">
        <f t="shared" ref="K157:N157" si="190">+J157</f>
        <v>0</v>
      </c>
      <c r="L157" s="48">
        <f t="shared" si="190"/>
        <v>0</v>
      </c>
      <c r="M157" s="48">
        <f t="shared" si="190"/>
        <v>0</v>
      </c>
      <c r="N157" s="48">
        <f t="shared" si="190"/>
        <v>0</v>
      </c>
    </row>
    <row r="158" spans="2:14" ht="14.25" customHeight="1">
      <c r="B158" s="1" t="s">
        <v>31</v>
      </c>
      <c r="C158" s="50" t="s">
        <v>115</v>
      </c>
      <c r="D158" s="4">
        <f t="shared" ref="D158:N158" si="191">+SUMIF($B$151:$B$157,"y",D$151:D$157)</f>
        <v>13509.61</v>
      </c>
      <c r="E158" s="4">
        <f t="shared" si="191"/>
        <v>15828.43</v>
      </c>
      <c r="F158" s="4">
        <f t="shared" si="191"/>
        <v>17009.609999999997</v>
      </c>
      <c r="G158" s="4">
        <f t="shared" si="191"/>
        <v>10489.04</v>
      </c>
      <c r="H158" s="26">
        <f t="shared" si="191"/>
        <v>12586.848</v>
      </c>
      <c r="I158" s="45">
        <f t="shared" si="191"/>
        <v>16500</v>
      </c>
      <c r="J158" s="4">
        <f t="shared" si="191"/>
        <v>17675</v>
      </c>
      <c r="K158" s="4">
        <f t="shared" si="191"/>
        <v>19000.25</v>
      </c>
      <c r="L158" s="4">
        <f t="shared" si="191"/>
        <v>20497.767499999994</v>
      </c>
      <c r="M158" s="4">
        <f t="shared" si="191"/>
        <v>22192.862224999993</v>
      </c>
      <c r="N158" s="4">
        <f t="shared" si="191"/>
        <v>24114.629750749991</v>
      </c>
    </row>
    <row r="159" spans="2:14" ht="14.25" customHeight="1">
      <c r="C159" s="50"/>
      <c r="D159" s="4"/>
      <c r="E159" s="4"/>
      <c r="F159" s="4"/>
      <c r="G159" s="4"/>
      <c r="H159" s="26"/>
      <c r="I159" s="45"/>
      <c r="J159" s="4"/>
      <c r="K159" s="4"/>
      <c r="L159" s="4"/>
      <c r="M159" s="4"/>
      <c r="N159" s="4"/>
    </row>
    <row r="160" spans="2:14" ht="14.25" customHeight="1">
      <c r="B160" s="1" t="s">
        <v>31</v>
      </c>
      <c r="C160" s="1" t="s">
        <v>116</v>
      </c>
      <c r="D160" s="4">
        <v>11687.76</v>
      </c>
      <c r="E160" s="4">
        <v>8877.57</v>
      </c>
      <c r="F160" s="4">
        <v>4621.71</v>
      </c>
      <c r="G160" s="4">
        <v>2951.18</v>
      </c>
      <c r="H160" s="26">
        <f>+(G160/10)*12</f>
        <v>3541.4160000000002</v>
      </c>
      <c r="I160" s="45">
        <v>5000</v>
      </c>
      <c r="J160" s="4">
        <f t="shared" ref="J160:N160" si="192">+I160*(1+J161)</f>
        <v>5100</v>
      </c>
      <c r="K160" s="4">
        <f t="shared" si="192"/>
        <v>5202</v>
      </c>
      <c r="L160" s="4">
        <f t="shared" si="192"/>
        <v>5306.04</v>
      </c>
      <c r="M160" s="4">
        <f t="shared" si="192"/>
        <v>5412.1607999999997</v>
      </c>
      <c r="N160" s="4">
        <f t="shared" si="192"/>
        <v>5520.4040159999995</v>
      </c>
    </row>
    <row r="161" spans="2:14" ht="14.25" customHeight="1">
      <c r="D161" s="4"/>
      <c r="E161" s="46">
        <f t="shared" ref="E161:G161" si="193">+(E160-D160)/D160</f>
        <v>-0.24043871537403236</v>
      </c>
      <c r="F161" s="46">
        <f t="shared" si="193"/>
        <v>-0.47939469922512579</v>
      </c>
      <c r="G161" s="46">
        <f t="shared" si="193"/>
        <v>-0.36145279561028282</v>
      </c>
      <c r="H161" s="26"/>
      <c r="I161" s="46">
        <f>+(I160-G160)/G160</f>
        <v>0.69423755921360275</v>
      </c>
      <c r="J161" s="52">
        <v>0.02</v>
      </c>
      <c r="K161" s="48">
        <f t="shared" ref="K161:N161" si="194">+J161</f>
        <v>0.02</v>
      </c>
      <c r="L161" s="48">
        <f t="shared" si="194"/>
        <v>0.02</v>
      </c>
      <c r="M161" s="48">
        <f t="shared" si="194"/>
        <v>0.02</v>
      </c>
      <c r="N161" s="48">
        <f t="shared" si="194"/>
        <v>0.02</v>
      </c>
    </row>
    <row r="162" spans="2:14" ht="14.25" customHeight="1">
      <c r="B162" s="1" t="s">
        <v>31</v>
      </c>
      <c r="C162" s="1" t="s">
        <v>117</v>
      </c>
      <c r="D162" s="4">
        <v>3969.6</v>
      </c>
      <c r="E162" s="4">
        <v>7577.8</v>
      </c>
      <c r="F162" s="4">
        <v>4386.6099999999997</v>
      </c>
      <c r="G162" s="4">
        <v>4054.94</v>
      </c>
      <c r="H162" s="26">
        <f>+(G162/10)*12</f>
        <v>4865.9279999999999</v>
      </c>
      <c r="I162" s="45">
        <v>6000</v>
      </c>
      <c r="J162" s="4">
        <f t="shared" ref="J162:N162" si="195">+I162*(1+J163)</f>
        <v>6300</v>
      </c>
      <c r="K162" s="4">
        <f t="shared" si="195"/>
        <v>6615</v>
      </c>
      <c r="L162" s="4">
        <f t="shared" si="195"/>
        <v>6945.75</v>
      </c>
      <c r="M162" s="4">
        <f t="shared" si="195"/>
        <v>7293.0375000000004</v>
      </c>
      <c r="N162" s="4">
        <f t="shared" si="195"/>
        <v>7657.6893750000008</v>
      </c>
    </row>
    <row r="163" spans="2:14" ht="14.25" customHeight="1">
      <c r="D163" s="4"/>
      <c r="E163" s="46">
        <f t="shared" ref="E163:G163" si="196">+(E162-D162)/D162</f>
        <v>0.90895808141878287</v>
      </c>
      <c r="F163" s="46">
        <f t="shared" si="196"/>
        <v>-0.4211235450922432</v>
      </c>
      <c r="G163" s="46">
        <f t="shared" si="196"/>
        <v>-7.5609639334246637E-2</v>
      </c>
      <c r="H163" s="26"/>
      <c r="I163" s="46">
        <f>+(I162-G162)/G162</f>
        <v>0.47967664133131438</v>
      </c>
      <c r="J163" s="52">
        <v>0.05</v>
      </c>
      <c r="K163" s="48">
        <f t="shared" ref="K163:N163" si="197">+J163</f>
        <v>0.05</v>
      </c>
      <c r="L163" s="48">
        <f t="shared" si="197"/>
        <v>0.05</v>
      </c>
      <c r="M163" s="48">
        <f t="shared" si="197"/>
        <v>0.05</v>
      </c>
      <c r="N163" s="48">
        <f t="shared" si="197"/>
        <v>0.05</v>
      </c>
    </row>
    <row r="164" spans="2:14" ht="14.25" customHeight="1">
      <c r="B164" s="1" t="s">
        <v>31</v>
      </c>
      <c r="C164" s="1" t="s">
        <v>118</v>
      </c>
      <c r="D164" s="4">
        <v>128793.29</v>
      </c>
      <c r="E164" s="4">
        <v>139229.20000000001</v>
      </c>
      <c r="F164" s="4">
        <v>150326.46</v>
      </c>
      <c r="G164" s="4">
        <v>177273.23</v>
      </c>
      <c r="H164" s="26">
        <f>+(G164/10)*12</f>
        <v>212727.87599999999</v>
      </c>
      <c r="I164" s="45">
        <v>0</v>
      </c>
      <c r="J164" s="4">
        <f t="shared" ref="J164:N164" si="198">+I164*(1+J165)</f>
        <v>0</v>
      </c>
      <c r="K164" s="4">
        <f t="shared" si="198"/>
        <v>0</v>
      </c>
      <c r="L164" s="4">
        <f t="shared" si="198"/>
        <v>0</v>
      </c>
      <c r="M164" s="4">
        <f t="shared" si="198"/>
        <v>0</v>
      </c>
      <c r="N164" s="4">
        <f t="shared" si="198"/>
        <v>0</v>
      </c>
    </row>
    <row r="165" spans="2:14" ht="14.25" customHeight="1">
      <c r="D165" s="4"/>
      <c r="E165" s="46">
        <f t="shared" ref="E165:G165" si="199">+(E164-D164)/D164</f>
        <v>8.1028367238697135E-2</v>
      </c>
      <c r="F165" s="46">
        <f t="shared" si="199"/>
        <v>7.9704975680388729E-2</v>
      </c>
      <c r="G165" s="46">
        <f t="shared" si="199"/>
        <v>0.17925500274535847</v>
      </c>
      <c r="H165" s="26"/>
      <c r="I165" s="46">
        <f>+(I164-G164)/G164</f>
        <v>-1</v>
      </c>
      <c r="J165" s="48">
        <v>0</v>
      </c>
      <c r="K165" s="48">
        <f t="shared" ref="K165:N165" si="200">+J165</f>
        <v>0</v>
      </c>
      <c r="L165" s="48">
        <f t="shared" si="200"/>
        <v>0</v>
      </c>
      <c r="M165" s="48">
        <f t="shared" si="200"/>
        <v>0</v>
      </c>
      <c r="N165" s="48">
        <f t="shared" si="200"/>
        <v>0</v>
      </c>
    </row>
    <row r="166" spans="2:14" ht="14.25" customHeight="1">
      <c r="C166" s="1" t="s">
        <v>119</v>
      </c>
      <c r="D166" s="4"/>
      <c r="E166" s="4"/>
      <c r="F166" s="4"/>
      <c r="G166" s="4"/>
      <c r="H166" s="26"/>
      <c r="I166" s="45"/>
      <c r="J166" s="4"/>
      <c r="K166" s="4"/>
      <c r="L166" s="4"/>
      <c r="M166" s="4"/>
      <c r="N166" s="4"/>
    </row>
    <row r="167" spans="2:14" ht="14.25" customHeight="1">
      <c r="B167" s="1" t="s">
        <v>31</v>
      </c>
      <c r="C167" s="50" t="s">
        <v>120</v>
      </c>
      <c r="D167" s="4">
        <v>0</v>
      </c>
      <c r="E167" s="4">
        <v>0</v>
      </c>
      <c r="F167" s="4">
        <v>0</v>
      </c>
      <c r="G167" s="4">
        <v>2487.15</v>
      </c>
      <c r="H167" s="26">
        <f>+(G167/10)*12</f>
        <v>2984.58</v>
      </c>
      <c r="I167" s="45">
        <v>5000</v>
      </c>
      <c r="J167" s="4">
        <f t="shared" ref="J167:N167" si="201">+I167*(1+J168)</f>
        <v>5250</v>
      </c>
      <c r="K167" s="4">
        <f t="shared" si="201"/>
        <v>5512.5</v>
      </c>
      <c r="L167" s="4">
        <f t="shared" si="201"/>
        <v>5788.125</v>
      </c>
      <c r="M167" s="4">
        <f t="shared" si="201"/>
        <v>6077.53125</v>
      </c>
      <c r="N167" s="4">
        <f t="shared" si="201"/>
        <v>6381.4078125000005</v>
      </c>
    </row>
    <row r="168" spans="2:14" ht="14.25" customHeight="1">
      <c r="C168" s="50"/>
      <c r="D168" s="4"/>
      <c r="E168" s="46" t="e">
        <f t="shared" ref="E168:G168" si="202">+(E167-D167)/D167</f>
        <v>#DIV/0!</v>
      </c>
      <c r="F168" s="46" t="e">
        <f t="shared" si="202"/>
        <v>#DIV/0!</v>
      </c>
      <c r="G168" s="46" t="e">
        <f t="shared" si="202"/>
        <v>#DIV/0!</v>
      </c>
      <c r="H168" s="26"/>
      <c r="I168" s="46">
        <f>+(I167-G167)/G167</f>
        <v>1.010333112196691</v>
      </c>
      <c r="J168" s="52">
        <v>0.05</v>
      </c>
      <c r="K168" s="48">
        <f t="shared" ref="K168:N168" si="203">+J168</f>
        <v>0.05</v>
      </c>
      <c r="L168" s="48">
        <f t="shared" si="203"/>
        <v>0.05</v>
      </c>
      <c r="M168" s="48">
        <f t="shared" si="203"/>
        <v>0.05</v>
      </c>
      <c r="N168" s="48">
        <f t="shared" si="203"/>
        <v>0.05</v>
      </c>
    </row>
    <row r="169" spans="2:14" ht="14.25" customHeight="1">
      <c r="B169" s="1" t="s">
        <v>31</v>
      </c>
      <c r="C169" s="50" t="s">
        <v>121</v>
      </c>
      <c r="D169" s="4">
        <v>8112.69</v>
      </c>
      <c r="E169" s="4">
        <v>9398.59</v>
      </c>
      <c r="F169" s="4">
        <v>9876.07</v>
      </c>
      <c r="G169" s="4">
        <v>6264.9</v>
      </c>
      <c r="H169" s="26">
        <f>+(G169/10)*12</f>
        <v>7517.88</v>
      </c>
      <c r="I169" s="45">
        <v>8000</v>
      </c>
      <c r="J169" s="49">
        <v>10000</v>
      </c>
      <c r="K169" s="4">
        <f t="shared" ref="K169:N169" si="204">+J169*(1+K170)</f>
        <v>10000</v>
      </c>
      <c r="L169" s="4">
        <f t="shared" si="204"/>
        <v>10000</v>
      </c>
      <c r="M169" s="4">
        <f t="shared" si="204"/>
        <v>10000</v>
      </c>
      <c r="N169" s="4">
        <f t="shared" si="204"/>
        <v>10000</v>
      </c>
    </row>
    <row r="170" spans="2:14" ht="14.25" customHeight="1">
      <c r="C170" s="50"/>
      <c r="D170" s="4"/>
      <c r="E170" s="46">
        <f t="shared" ref="E170:G170" si="205">+(E169-D169)/D169</f>
        <v>0.15850476229216212</v>
      </c>
      <c r="F170" s="46">
        <f t="shared" si="205"/>
        <v>5.0803365185628863E-2</v>
      </c>
      <c r="G170" s="46">
        <f t="shared" si="205"/>
        <v>-0.36564848163287628</v>
      </c>
      <c r="H170" s="26"/>
      <c r="I170" s="46">
        <f>+(I169-G169)/G169</f>
        <v>0.27695573752174824</v>
      </c>
      <c r="J170" s="48"/>
      <c r="K170" s="48">
        <f t="shared" ref="K170:N170" si="206">+J170</f>
        <v>0</v>
      </c>
      <c r="L170" s="48">
        <f t="shared" si="206"/>
        <v>0</v>
      </c>
      <c r="M170" s="48">
        <f t="shared" si="206"/>
        <v>0</v>
      </c>
      <c r="N170" s="48">
        <f t="shared" si="206"/>
        <v>0</v>
      </c>
    </row>
    <row r="171" spans="2:14" ht="14.25" customHeight="1">
      <c r="B171" s="1" t="s">
        <v>31</v>
      </c>
      <c r="C171" s="50" t="s">
        <v>122</v>
      </c>
      <c r="D171" s="4">
        <v>0</v>
      </c>
      <c r="E171" s="4">
        <v>0</v>
      </c>
      <c r="F171" s="4">
        <v>0</v>
      </c>
      <c r="G171" s="4">
        <v>5933.56</v>
      </c>
      <c r="H171" s="26">
        <f>+(G171/10)*12</f>
        <v>7120.2719999999999</v>
      </c>
      <c r="I171" s="45">
        <v>6000</v>
      </c>
      <c r="J171" s="4">
        <f t="shared" ref="J171:N171" si="207">+I171*(1+J172)</f>
        <v>6300</v>
      </c>
      <c r="K171" s="4">
        <f t="shared" si="207"/>
        <v>6615</v>
      </c>
      <c r="L171" s="4">
        <f t="shared" si="207"/>
        <v>6945.75</v>
      </c>
      <c r="M171" s="4">
        <f t="shared" si="207"/>
        <v>7293.0375000000004</v>
      </c>
      <c r="N171" s="4">
        <f t="shared" si="207"/>
        <v>7657.6893750000008</v>
      </c>
    </row>
    <row r="172" spans="2:14" ht="14.25" customHeight="1">
      <c r="C172" s="50"/>
      <c r="D172" s="4"/>
      <c r="E172" s="46" t="e">
        <f t="shared" ref="E172:G172" si="208">+(E171-D171)/D171</f>
        <v>#DIV/0!</v>
      </c>
      <c r="F172" s="46" t="e">
        <f t="shared" si="208"/>
        <v>#DIV/0!</v>
      </c>
      <c r="G172" s="46" t="e">
        <f t="shared" si="208"/>
        <v>#DIV/0!</v>
      </c>
      <c r="H172" s="26"/>
      <c r="I172" s="46">
        <f>+(I171-G171)/G171</f>
        <v>1.1197325046009411E-2</v>
      </c>
      <c r="J172" s="52">
        <v>0.05</v>
      </c>
      <c r="K172" s="48">
        <f t="shared" ref="K172:N172" si="209">+J172</f>
        <v>0.05</v>
      </c>
      <c r="L172" s="48">
        <f t="shared" si="209"/>
        <v>0.05</v>
      </c>
      <c r="M172" s="48">
        <f t="shared" si="209"/>
        <v>0.05</v>
      </c>
      <c r="N172" s="48">
        <f t="shared" si="209"/>
        <v>0.05</v>
      </c>
    </row>
    <row r="173" spans="2:14" ht="14.25" customHeight="1">
      <c r="B173" s="1" t="s">
        <v>31</v>
      </c>
      <c r="C173" s="50" t="s">
        <v>123</v>
      </c>
      <c r="D173" s="4">
        <v>0</v>
      </c>
      <c r="E173" s="4">
        <v>0</v>
      </c>
      <c r="F173" s="4">
        <v>0</v>
      </c>
      <c r="G173" s="4">
        <v>13758.44</v>
      </c>
      <c r="H173" s="26">
        <f>+(G173/10)*12</f>
        <v>16510.128000000001</v>
      </c>
      <c r="I173" s="45">
        <v>10000</v>
      </c>
      <c r="J173" s="4">
        <f t="shared" ref="J173:N173" si="210">+I173*(1+J174)</f>
        <v>12500</v>
      </c>
      <c r="K173" s="4">
        <f t="shared" si="210"/>
        <v>15625</v>
      </c>
      <c r="L173" s="4">
        <f t="shared" si="210"/>
        <v>19531.25</v>
      </c>
      <c r="M173" s="4">
        <f t="shared" si="210"/>
        <v>24414.0625</v>
      </c>
      <c r="N173" s="4">
        <f t="shared" si="210"/>
        <v>30517.578125</v>
      </c>
    </row>
    <row r="174" spans="2:14" ht="14.25" customHeight="1">
      <c r="C174" s="50"/>
      <c r="D174" s="4"/>
      <c r="E174" s="46" t="e">
        <f t="shared" ref="E174:G174" si="211">+(E173-D173)/D173</f>
        <v>#DIV/0!</v>
      </c>
      <c r="F174" s="46" t="e">
        <f t="shared" si="211"/>
        <v>#DIV/0!</v>
      </c>
      <c r="G174" s="46" t="e">
        <f t="shared" si="211"/>
        <v>#DIV/0!</v>
      </c>
      <c r="H174" s="26"/>
      <c r="I174" s="46">
        <f>+(I173-G173)/G173</f>
        <v>-0.27317341210195345</v>
      </c>
      <c r="J174" s="52">
        <v>0.25</v>
      </c>
      <c r="K174" s="48">
        <f t="shared" ref="K174:N174" si="212">+J174</f>
        <v>0.25</v>
      </c>
      <c r="L174" s="48">
        <f t="shared" si="212"/>
        <v>0.25</v>
      </c>
      <c r="M174" s="48">
        <f t="shared" si="212"/>
        <v>0.25</v>
      </c>
      <c r="N174" s="48">
        <f t="shared" si="212"/>
        <v>0.25</v>
      </c>
    </row>
    <row r="175" spans="2:14" ht="14.25" customHeight="1">
      <c r="B175" s="1" t="s">
        <v>31</v>
      </c>
      <c r="C175" s="50" t="s">
        <v>124</v>
      </c>
      <c r="D175" s="4">
        <v>446443.63</v>
      </c>
      <c r="E175" s="4">
        <v>438651.13</v>
      </c>
      <c r="F175" s="4">
        <v>529094.43999999994</v>
      </c>
      <c r="G175" s="4">
        <v>578999.28</v>
      </c>
      <c r="H175" s="26">
        <f>+G175+65000+65000</f>
        <v>708999.28</v>
      </c>
      <c r="I175" s="45">
        <v>770000</v>
      </c>
      <c r="J175" s="49">
        <v>1250000</v>
      </c>
      <c r="K175" s="4">
        <f t="shared" ref="K175:N175" si="213">+J175*(1+K176)</f>
        <v>1437500</v>
      </c>
      <c r="L175" s="4">
        <f t="shared" si="213"/>
        <v>1653124.9999999998</v>
      </c>
      <c r="M175" s="4">
        <f t="shared" si="213"/>
        <v>1901093.7499999995</v>
      </c>
      <c r="N175" s="4">
        <f t="shared" si="213"/>
        <v>2186257.8124999991</v>
      </c>
    </row>
    <row r="176" spans="2:14" ht="14.25" customHeight="1">
      <c r="C176" s="50"/>
      <c r="D176" s="4"/>
      <c r="E176" s="46">
        <f t="shared" ref="E176:G176" si="214">+(E175-D175)/D175</f>
        <v>-1.7454611235017511E-2</v>
      </c>
      <c r="F176" s="46">
        <f t="shared" si="214"/>
        <v>0.20618506100736578</v>
      </c>
      <c r="G176" s="46">
        <f t="shared" si="214"/>
        <v>9.4321233086479023E-2</v>
      </c>
      <c r="H176" s="26"/>
      <c r="I176" s="46">
        <f>+(I175-G175)/G175</f>
        <v>0.32988075563755442</v>
      </c>
      <c r="J176" s="52"/>
      <c r="K176" s="52">
        <v>0.15</v>
      </c>
      <c r="L176" s="48">
        <f t="shared" ref="L176:N176" si="215">+K176</f>
        <v>0.15</v>
      </c>
      <c r="M176" s="48">
        <f t="shared" si="215"/>
        <v>0.15</v>
      </c>
      <c r="N176" s="48">
        <f t="shared" si="215"/>
        <v>0.15</v>
      </c>
    </row>
    <row r="177" spans="2:14" ht="14.25" customHeight="1">
      <c r="C177" s="50" t="s">
        <v>125</v>
      </c>
      <c r="D177" s="4"/>
      <c r="E177" s="4"/>
      <c r="F177" s="4"/>
      <c r="G177" s="4"/>
      <c r="H177" s="26"/>
      <c r="I177" s="45"/>
      <c r="J177" s="4"/>
      <c r="K177" s="4"/>
      <c r="L177" s="4"/>
      <c r="M177" s="4"/>
      <c r="N177" s="4"/>
    </row>
    <row r="178" spans="2:14" ht="14.25" customHeight="1">
      <c r="C178" s="50"/>
      <c r="D178" s="4">
        <v>233991.83</v>
      </c>
      <c r="E178" s="4">
        <v>269721.94</v>
      </c>
      <c r="F178" s="4">
        <v>281783.24</v>
      </c>
      <c r="G178" s="4">
        <v>317239.09999999998</v>
      </c>
      <c r="H178" s="26">
        <f>+(G178/10)*12</f>
        <v>380686.91999999993</v>
      </c>
      <c r="I178" s="62"/>
      <c r="J178" s="63"/>
      <c r="K178" s="63"/>
      <c r="L178" s="63"/>
      <c r="M178" s="63"/>
      <c r="N178" s="63"/>
    </row>
    <row r="179" spans="2:14" ht="14.25" customHeight="1">
      <c r="C179" s="50"/>
      <c r="D179" s="4"/>
      <c r="E179" s="4"/>
      <c r="F179" s="4"/>
      <c r="G179" s="4"/>
      <c r="H179" s="26"/>
      <c r="I179" s="62"/>
      <c r="J179" s="63"/>
      <c r="K179" s="63"/>
      <c r="L179" s="63"/>
      <c r="M179" s="63"/>
      <c r="N179" s="63"/>
    </row>
    <row r="180" spans="2:14" ht="14.25" customHeight="1">
      <c r="C180" s="50" t="s">
        <v>126</v>
      </c>
      <c r="D180" s="4">
        <v>3135005.11</v>
      </c>
      <c r="E180" s="4">
        <v>3574060.69</v>
      </c>
      <c r="F180" s="4">
        <v>3818754.23</v>
      </c>
      <c r="G180" s="4">
        <v>4221230.51</v>
      </c>
      <c r="H180" s="26">
        <f>+(G180/10)*12</f>
        <v>5065476.6119999997</v>
      </c>
      <c r="I180" s="62"/>
      <c r="J180" s="63"/>
      <c r="K180" s="63"/>
      <c r="L180" s="63"/>
      <c r="M180" s="63"/>
      <c r="N180" s="63"/>
    </row>
    <row r="181" spans="2:14" ht="14.25" customHeight="1">
      <c r="C181" s="50"/>
      <c r="D181" s="4"/>
      <c r="E181" s="4"/>
      <c r="F181" s="4"/>
      <c r="G181" s="4"/>
      <c r="H181" s="26"/>
      <c r="I181" s="62"/>
      <c r="J181" s="63"/>
      <c r="K181" s="63"/>
      <c r="L181" s="63"/>
      <c r="M181" s="63"/>
      <c r="N181" s="63"/>
    </row>
    <row r="182" spans="2:14" ht="14.25" customHeight="1">
      <c r="C182" s="50" t="s">
        <v>52</v>
      </c>
      <c r="D182" s="4">
        <v>7872.23</v>
      </c>
      <c r="E182" s="4">
        <v>0</v>
      </c>
      <c r="F182" s="4">
        <v>-40964.26</v>
      </c>
      <c r="G182" s="4">
        <v>425.32</v>
      </c>
      <c r="H182" s="26">
        <f>+(G182/10)*12</f>
        <v>510.38399999999996</v>
      </c>
      <c r="I182" s="62"/>
      <c r="J182" s="63"/>
      <c r="K182" s="63"/>
      <c r="L182" s="63"/>
      <c r="M182" s="63"/>
      <c r="N182" s="63"/>
    </row>
    <row r="183" spans="2:14" ht="14.25" customHeight="1">
      <c r="C183" s="50"/>
      <c r="D183" s="4"/>
      <c r="E183" s="4"/>
      <c r="F183" s="4"/>
      <c r="G183" s="4"/>
      <c r="H183" s="26"/>
      <c r="I183" s="62"/>
      <c r="J183" s="63"/>
      <c r="K183" s="63"/>
      <c r="L183" s="63"/>
      <c r="M183" s="63"/>
      <c r="N183" s="63"/>
    </row>
    <row r="184" spans="2:14" ht="14.25" customHeight="1">
      <c r="C184" s="50" t="s">
        <v>127</v>
      </c>
      <c r="D184" s="4">
        <v>575238.41</v>
      </c>
      <c r="E184" s="4">
        <v>696013.21</v>
      </c>
      <c r="F184" s="4">
        <v>749114.01</v>
      </c>
      <c r="G184" s="4">
        <v>846763.81</v>
      </c>
      <c r="H184" s="26">
        <f>+(G184/10)*12</f>
        <v>1016116.5720000002</v>
      </c>
      <c r="I184" s="62"/>
      <c r="J184" s="63"/>
      <c r="K184" s="63"/>
      <c r="L184" s="63"/>
      <c r="M184" s="63"/>
      <c r="N184" s="63"/>
    </row>
    <row r="185" spans="2:14" ht="14.25" customHeight="1">
      <c r="C185" s="50"/>
      <c r="D185" s="4"/>
      <c r="E185" s="4"/>
      <c r="F185" s="4"/>
      <c r="G185" s="4"/>
      <c r="H185" s="26"/>
      <c r="I185" s="62"/>
      <c r="J185" s="63"/>
      <c r="K185" s="63"/>
      <c r="L185" s="63"/>
      <c r="M185" s="63"/>
      <c r="N185" s="63"/>
    </row>
    <row r="186" spans="2:14" ht="14.25" customHeight="1">
      <c r="C186" s="50" t="s">
        <v>128</v>
      </c>
      <c r="D186" s="4">
        <v>413.14</v>
      </c>
      <c r="E186" s="4">
        <v>444.2</v>
      </c>
      <c r="F186" s="4">
        <v>495.02</v>
      </c>
      <c r="G186" s="4">
        <v>514.9</v>
      </c>
      <c r="H186" s="26">
        <f>+(G186/10)*12</f>
        <v>617.87999999999988</v>
      </c>
      <c r="I186" s="62"/>
      <c r="J186" s="63"/>
      <c r="K186" s="63"/>
      <c r="L186" s="63"/>
      <c r="M186" s="63"/>
      <c r="N186" s="63"/>
    </row>
    <row r="187" spans="2:14" ht="14.25" customHeight="1">
      <c r="C187" s="50"/>
      <c r="D187" s="4"/>
      <c r="E187" s="4"/>
      <c r="F187" s="4"/>
      <c r="G187" s="4"/>
      <c r="H187" s="26"/>
      <c r="I187" s="62"/>
      <c r="J187" s="63"/>
      <c r="K187" s="63"/>
      <c r="L187" s="63"/>
      <c r="M187" s="63"/>
      <c r="N187" s="63"/>
    </row>
    <row r="188" spans="2:14" ht="14.25" customHeight="1">
      <c r="C188" s="50" t="s">
        <v>129</v>
      </c>
      <c r="D188" s="4">
        <v>46583.93</v>
      </c>
      <c r="E188" s="4">
        <v>53146.28</v>
      </c>
      <c r="F188" s="4">
        <v>60745.81</v>
      </c>
      <c r="G188" s="4">
        <v>63157.96</v>
      </c>
      <c r="H188" s="26">
        <f>+(G188/10)*12</f>
        <v>75789.551999999996</v>
      </c>
      <c r="I188" s="62"/>
      <c r="J188" s="63"/>
      <c r="K188" s="63"/>
      <c r="L188" s="63"/>
      <c r="M188" s="63"/>
      <c r="N188" s="63"/>
    </row>
    <row r="189" spans="2:14" ht="14.25" customHeight="1">
      <c r="C189" s="50"/>
      <c r="D189" s="4"/>
      <c r="E189" s="4"/>
      <c r="F189" s="4"/>
      <c r="G189" s="4"/>
      <c r="H189" s="26"/>
      <c r="I189" s="62"/>
      <c r="J189" s="63"/>
      <c r="K189" s="63"/>
      <c r="L189" s="63"/>
      <c r="M189" s="63"/>
      <c r="N189" s="63"/>
    </row>
    <row r="190" spans="2:14" ht="14.25" customHeight="1">
      <c r="C190" s="50" t="s">
        <v>130</v>
      </c>
      <c r="D190" s="4">
        <v>49900.7</v>
      </c>
      <c r="E190" s="4">
        <v>76008.75</v>
      </c>
      <c r="F190" s="4">
        <v>79009.27</v>
      </c>
      <c r="G190" s="4">
        <v>108322.68</v>
      </c>
      <c r="H190" s="26">
        <f>+(G190/10)*12</f>
        <v>129987.216</v>
      </c>
      <c r="I190" s="62"/>
      <c r="J190" s="63"/>
      <c r="K190" s="63"/>
      <c r="L190" s="63"/>
      <c r="M190" s="63"/>
      <c r="N190" s="63"/>
    </row>
    <row r="191" spans="2:14" ht="14.25" customHeight="1">
      <c r="C191" s="50"/>
      <c r="D191" s="4"/>
      <c r="E191" s="4"/>
      <c r="F191" s="4"/>
      <c r="G191" s="4"/>
      <c r="H191" s="26"/>
      <c r="I191" s="62"/>
      <c r="J191" s="63"/>
      <c r="K191" s="63"/>
      <c r="L191" s="63"/>
      <c r="M191" s="63"/>
      <c r="N191" s="63"/>
    </row>
    <row r="192" spans="2:14" ht="14.25" customHeight="1">
      <c r="B192" s="1" t="s">
        <v>31</v>
      </c>
      <c r="C192" s="50" t="s">
        <v>131</v>
      </c>
      <c r="D192" s="4">
        <f t="shared" ref="D192:H192" si="216">+SUM(D178:D190)</f>
        <v>4049005.3500000006</v>
      </c>
      <c r="E192" s="4">
        <f t="shared" si="216"/>
        <v>4669395.07</v>
      </c>
      <c r="F192" s="4">
        <f t="shared" si="216"/>
        <v>4948937.3199999984</v>
      </c>
      <c r="G192" s="4">
        <f t="shared" si="216"/>
        <v>5557654.2800000003</v>
      </c>
      <c r="H192" s="26">
        <f t="shared" si="216"/>
        <v>6669185.1359999999</v>
      </c>
      <c r="I192" s="45">
        <v>6720718</v>
      </c>
      <c r="J192" s="4">
        <f t="shared" ref="J192:N192" si="217">+I192*(1+J193)</f>
        <v>7258375.4400000004</v>
      </c>
      <c r="K192" s="4">
        <f t="shared" si="217"/>
        <v>7476126.7032000003</v>
      </c>
      <c r="L192" s="4">
        <f t="shared" si="217"/>
        <v>7700410.5042960001</v>
      </c>
      <c r="M192" s="4">
        <f t="shared" si="217"/>
        <v>7931422.8194248807</v>
      </c>
      <c r="N192" s="4">
        <f t="shared" si="217"/>
        <v>8169365.5040076273</v>
      </c>
    </row>
    <row r="193" spans="2:14" ht="14.25" customHeight="1">
      <c r="C193" s="50"/>
      <c r="D193" s="4"/>
      <c r="E193" s="46">
        <f t="shared" ref="E193:G193" si="218">+(E192-D192)/D192</f>
        <v>0.15322027667856741</v>
      </c>
      <c r="F193" s="46">
        <f t="shared" si="218"/>
        <v>5.9866909055523145E-2</v>
      </c>
      <c r="G193" s="46">
        <f t="shared" si="218"/>
        <v>0.12299952911911238</v>
      </c>
      <c r="H193" s="26"/>
      <c r="I193" s="46">
        <f>+(I192-G192)/G192</f>
        <v>0.20927241267695401</v>
      </c>
      <c r="J193" s="52">
        <v>0.08</v>
      </c>
      <c r="K193" s="52">
        <v>0.03</v>
      </c>
      <c r="L193" s="48">
        <f t="shared" ref="L193:N193" si="219">+K193</f>
        <v>0.03</v>
      </c>
      <c r="M193" s="48">
        <f t="shared" si="219"/>
        <v>0.03</v>
      </c>
      <c r="N193" s="48">
        <f t="shared" si="219"/>
        <v>0.03</v>
      </c>
    </row>
    <row r="194" spans="2:14" ht="14.25" customHeight="1">
      <c r="B194" s="1" t="s">
        <v>31</v>
      </c>
      <c r="C194" s="50" t="s">
        <v>132</v>
      </c>
      <c r="D194" s="4">
        <v>15562</v>
      </c>
      <c r="E194" s="4">
        <v>18385</v>
      </c>
      <c r="F194" s="4">
        <v>23190</v>
      </c>
      <c r="G194" s="4">
        <v>0</v>
      </c>
      <c r="H194" s="26">
        <f>+(G194/10)*12</f>
        <v>0</v>
      </c>
      <c r="I194" s="45">
        <v>33000</v>
      </c>
      <c r="J194" s="49">
        <v>40000</v>
      </c>
      <c r="K194" s="4">
        <f t="shared" ref="K194:N194" si="220">+J194*(1+K195)</f>
        <v>40000</v>
      </c>
      <c r="L194" s="4">
        <f t="shared" si="220"/>
        <v>40000</v>
      </c>
      <c r="M194" s="4">
        <f t="shared" si="220"/>
        <v>40000</v>
      </c>
      <c r="N194" s="4">
        <f t="shared" si="220"/>
        <v>40000</v>
      </c>
    </row>
    <row r="195" spans="2:14" ht="14.25" customHeight="1">
      <c r="C195" s="50"/>
      <c r="D195" s="4"/>
      <c r="E195" s="46">
        <f t="shared" ref="E195:G195" si="221">+(E194-D194)/D194</f>
        <v>0.1814034185837296</v>
      </c>
      <c r="F195" s="46">
        <f t="shared" si="221"/>
        <v>0.2613543649714441</v>
      </c>
      <c r="G195" s="46">
        <f t="shared" si="221"/>
        <v>-1</v>
      </c>
      <c r="H195" s="26"/>
      <c r="I195" s="46" t="e">
        <f>+(I194-G194)/G194</f>
        <v>#DIV/0!</v>
      </c>
      <c r="J195" s="48"/>
      <c r="K195" s="48">
        <f t="shared" ref="K195:N195" si="222">+J195</f>
        <v>0</v>
      </c>
      <c r="L195" s="48">
        <f t="shared" si="222"/>
        <v>0</v>
      </c>
      <c r="M195" s="48">
        <f t="shared" si="222"/>
        <v>0</v>
      </c>
      <c r="N195" s="48">
        <f t="shared" si="222"/>
        <v>0</v>
      </c>
    </row>
    <row r="196" spans="2:14" ht="14.25" customHeight="1">
      <c r="B196" s="1" t="s">
        <v>31</v>
      </c>
      <c r="C196" s="50" t="s">
        <v>133</v>
      </c>
      <c r="D196" s="4">
        <v>18048.189999999999</v>
      </c>
      <c r="E196" s="4">
        <v>26542.45</v>
      </c>
      <c r="F196" s="4">
        <v>35871.64</v>
      </c>
      <c r="G196" s="4">
        <v>40882.379999999997</v>
      </c>
      <c r="H196" s="26">
        <f>+(G196/10)*12</f>
        <v>49058.856</v>
      </c>
      <c r="I196" s="45">
        <v>60000</v>
      </c>
      <c r="J196" s="4">
        <f t="shared" ref="J196:N196" si="223">+I196*(1+J197)</f>
        <v>63000</v>
      </c>
      <c r="K196" s="4">
        <f t="shared" si="223"/>
        <v>66150</v>
      </c>
      <c r="L196" s="4">
        <f t="shared" si="223"/>
        <v>69457.5</v>
      </c>
      <c r="M196" s="4">
        <f t="shared" si="223"/>
        <v>72930.375</v>
      </c>
      <c r="N196" s="4">
        <f t="shared" si="223"/>
        <v>76576.893750000003</v>
      </c>
    </row>
    <row r="197" spans="2:14" ht="14.25" customHeight="1">
      <c r="C197" s="50"/>
      <c r="D197" s="4"/>
      <c r="E197" s="46">
        <f t="shared" ref="E197:G197" si="224">+(E196-D196)/D196</f>
        <v>0.47064331658742525</v>
      </c>
      <c r="F197" s="46">
        <f t="shared" si="224"/>
        <v>0.35148187149264665</v>
      </c>
      <c r="G197" s="46">
        <f t="shared" si="224"/>
        <v>0.13968527784065624</v>
      </c>
      <c r="H197" s="26"/>
      <c r="I197" s="46">
        <f>+(I196-G196)/G196</f>
        <v>0.46762492790292554</v>
      </c>
      <c r="J197" s="48">
        <v>0.05</v>
      </c>
      <c r="K197" s="48">
        <f t="shared" ref="K197:N197" si="225">+J197</f>
        <v>0.05</v>
      </c>
      <c r="L197" s="48">
        <f t="shared" si="225"/>
        <v>0.05</v>
      </c>
      <c r="M197" s="48">
        <f t="shared" si="225"/>
        <v>0.05</v>
      </c>
      <c r="N197" s="48">
        <f t="shared" si="225"/>
        <v>0.05</v>
      </c>
    </row>
    <row r="198" spans="2:14" ht="14.25" customHeight="1">
      <c r="B198" s="1" t="s">
        <v>31</v>
      </c>
      <c r="C198" s="50" t="s">
        <v>134</v>
      </c>
      <c r="D198" s="4">
        <v>116959</v>
      </c>
      <c r="E198" s="4">
        <v>90759</v>
      </c>
      <c r="F198" s="4">
        <v>116334</v>
      </c>
      <c r="G198" s="4">
        <v>139692</v>
      </c>
      <c r="H198" s="26">
        <f>+G198</f>
        <v>139692</v>
      </c>
      <c r="I198" s="45">
        <v>229257</v>
      </c>
      <c r="J198" s="4">
        <f t="shared" ref="J198:N198" si="226">+I198*(1+J199)</f>
        <v>309496.95</v>
      </c>
      <c r="K198" s="4">
        <f t="shared" si="226"/>
        <v>417820.88250000007</v>
      </c>
      <c r="L198" s="4">
        <f t="shared" si="226"/>
        <v>564058.19137500017</v>
      </c>
      <c r="M198" s="4">
        <f t="shared" si="226"/>
        <v>761478.55835625029</v>
      </c>
      <c r="N198" s="4">
        <f t="shared" si="226"/>
        <v>1027996.0537809379</v>
      </c>
    </row>
    <row r="199" spans="2:14" ht="14.25" customHeight="1">
      <c r="C199" s="50"/>
      <c r="D199" s="4"/>
      <c r="E199" s="46">
        <f t="shared" ref="E199:G199" si="227">+(E198-D198)/D198</f>
        <v>-0.22401012320556776</v>
      </c>
      <c r="F199" s="46">
        <f t="shared" si="227"/>
        <v>0.28179023567910622</v>
      </c>
      <c r="G199" s="46">
        <f t="shared" si="227"/>
        <v>0.20078394966217958</v>
      </c>
      <c r="H199" s="26"/>
      <c r="I199" s="46">
        <f>+(I198-G198)/G198</f>
        <v>0.64116055321707754</v>
      </c>
      <c r="J199" s="52">
        <v>0.35</v>
      </c>
      <c r="K199" s="48">
        <f t="shared" ref="K199:N199" si="228">+J199</f>
        <v>0.35</v>
      </c>
      <c r="L199" s="48">
        <f t="shared" si="228"/>
        <v>0.35</v>
      </c>
      <c r="M199" s="48">
        <f t="shared" si="228"/>
        <v>0.35</v>
      </c>
      <c r="N199" s="48">
        <f t="shared" si="228"/>
        <v>0.35</v>
      </c>
    </row>
    <row r="200" spans="2:14" ht="14.25" customHeight="1">
      <c r="C200" s="50" t="s">
        <v>135</v>
      </c>
      <c r="D200" s="4">
        <f t="shared" ref="D200:N200" si="229">+SUMIF($B$167:$B$198,"x",D$167:D$198)</f>
        <v>4654130.8600000013</v>
      </c>
      <c r="E200" s="4">
        <f t="shared" si="229"/>
        <v>5253131.24</v>
      </c>
      <c r="F200" s="4">
        <f t="shared" si="229"/>
        <v>5663303.4699999979</v>
      </c>
      <c r="G200" s="4">
        <f t="shared" si="229"/>
        <v>6345671.9900000002</v>
      </c>
      <c r="H200" s="26">
        <f t="shared" si="229"/>
        <v>7601068.1319999993</v>
      </c>
      <c r="I200" s="45">
        <f t="shared" si="229"/>
        <v>7841975</v>
      </c>
      <c r="J200" s="4">
        <f t="shared" si="229"/>
        <v>8954922.3900000006</v>
      </c>
      <c r="K200" s="4">
        <f t="shared" si="229"/>
        <v>9475350.0857000016</v>
      </c>
      <c r="L200" s="4">
        <f t="shared" si="229"/>
        <v>10069316.320671</v>
      </c>
      <c r="M200" s="4">
        <f t="shared" si="229"/>
        <v>10754710.13403113</v>
      </c>
      <c r="N200" s="4">
        <f t="shared" si="229"/>
        <v>11554752.939351065</v>
      </c>
    </row>
    <row r="201" spans="2:14" ht="14.25" customHeight="1">
      <c r="C201" s="50"/>
      <c r="D201" s="4"/>
      <c r="E201" s="4"/>
      <c r="F201" s="4"/>
      <c r="G201" s="4"/>
      <c r="H201" s="26"/>
      <c r="I201" s="45"/>
      <c r="J201" s="4"/>
      <c r="K201" s="4"/>
      <c r="L201" s="4"/>
      <c r="M201" s="4"/>
      <c r="N201" s="4"/>
    </row>
    <row r="202" spans="2:14" ht="14.25" customHeight="1">
      <c r="B202" s="1" t="s">
        <v>31</v>
      </c>
      <c r="C202" s="1" t="s">
        <v>136</v>
      </c>
      <c r="D202" s="4">
        <v>982.73</v>
      </c>
      <c r="E202" s="4">
        <v>540.92999999999995</v>
      </c>
      <c r="F202" s="4">
        <v>1215.79</v>
      </c>
      <c r="G202" s="4">
        <v>601.5</v>
      </c>
      <c r="H202" s="26">
        <f>+(G202/10)*12</f>
        <v>721.8</v>
      </c>
      <c r="I202" s="45">
        <v>1250</v>
      </c>
      <c r="J202" s="4">
        <f t="shared" ref="J202:N202" si="230">+I202*(1+J203)</f>
        <v>1250</v>
      </c>
      <c r="K202" s="4">
        <f t="shared" si="230"/>
        <v>1250</v>
      </c>
      <c r="L202" s="4">
        <f t="shared" si="230"/>
        <v>1250</v>
      </c>
      <c r="M202" s="4">
        <f t="shared" si="230"/>
        <v>1250</v>
      </c>
      <c r="N202" s="4">
        <f t="shared" si="230"/>
        <v>1250</v>
      </c>
    </row>
    <row r="203" spans="2:14" ht="14.25" customHeight="1">
      <c r="D203" s="4"/>
      <c r="E203" s="46">
        <f t="shared" ref="E203:G203" si="231">+(E202-D202)/D202</f>
        <v>-0.44956396975771579</v>
      </c>
      <c r="F203" s="46">
        <f t="shared" si="231"/>
        <v>1.2475921098848282</v>
      </c>
      <c r="G203" s="46">
        <f t="shared" si="231"/>
        <v>-0.50525995443292016</v>
      </c>
      <c r="H203" s="26"/>
      <c r="I203" s="46">
        <f>+(I202-G202)/G202</f>
        <v>1.0781379883624274</v>
      </c>
      <c r="J203" s="48"/>
      <c r="K203" s="48">
        <f t="shared" ref="K203:N203" si="232">+J203</f>
        <v>0</v>
      </c>
      <c r="L203" s="48">
        <f t="shared" si="232"/>
        <v>0</v>
      </c>
      <c r="M203" s="48">
        <f t="shared" si="232"/>
        <v>0</v>
      </c>
      <c r="N203" s="48">
        <f t="shared" si="232"/>
        <v>0</v>
      </c>
    </row>
    <row r="204" spans="2:14" ht="14.25" customHeight="1">
      <c r="C204" s="1" t="s">
        <v>137</v>
      </c>
      <c r="D204" s="4"/>
      <c r="E204" s="4"/>
      <c r="F204" s="4"/>
      <c r="G204" s="4"/>
      <c r="H204" s="26"/>
      <c r="I204" s="45"/>
      <c r="J204" s="4"/>
      <c r="K204" s="4"/>
      <c r="L204" s="4"/>
      <c r="M204" s="4"/>
      <c r="N204" s="4"/>
    </row>
    <row r="205" spans="2:14" ht="14.25" customHeight="1">
      <c r="B205" s="1" t="s">
        <v>31</v>
      </c>
      <c r="C205" s="50" t="s">
        <v>138</v>
      </c>
      <c r="D205" s="4">
        <v>8727.6</v>
      </c>
      <c r="E205" s="4">
        <v>6976.48</v>
      </c>
      <c r="F205" s="4">
        <v>27668.95</v>
      </c>
      <c r="G205" s="4">
        <v>4706.75</v>
      </c>
      <c r="H205" s="26">
        <f>+(G205/10)*12</f>
        <v>5648.1</v>
      </c>
      <c r="I205" s="45">
        <v>5500</v>
      </c>
      <c r="J205" s="4">
        <f t="shared" ref="J205:N205" si="233">+I205*(1+J206)</f>
        <v>5775</v>
      </c>
      <c r="K205" s="4">
        <f t="shared" si="233"/>
        <v>6063.75</v>
      </c>
      <c r="L205" s="4">
        <f t="shared" si="233"/>
        <v>6366.9375</v>
      </c>
      <c r="M205" s="4">
        <f t="shared" si="233"/>
        <v>6685.2843750000002</v>
      </c>
      <c r="N205" s="4">
        <f t="shared" si="233"/>
        <v>7019.5485937500007</v>
      </c>
    </row>
    <row r="206" spans="2:14" ht="14.25" customHeight="1">
      <c r="C206" s="50"/>
      <c r="D206" s="4"/>
      <c r="E206" s="46">
        <f t="shared" ref="E206:G206" si="234">+(E205-D205)/D205</f>
        <v>-0.20064164260506906</v>
      </c>
      <c r="F206" s="46">
        <f t="shared" si="234"/>
        <v>2.9660330137834556</v>
      </c>
      <c r="G206" s="46">
        <f t="shared" si="234"/>
        <v>-0.82989054517789795</v>
      </c>
      <c r="H206" s="26"/>
      <c r="I206" s="46">
        <f>+(I205-G205)/G205</f>
        <v>0.16853455144207788</v>
      </c>
      <c r="J206" s="52">
        <v>0.05</v>
      </c>
      <c r="K206" s="48">
        <f t="shared" ref="K206:N206" si="235">+J206</f>
        <v>0.05</v>
      </c>
      <c r="L206" s="48">
        <f t="shared" si="235"/>
        <v>0.05</v>
      </c>
      <c r="M206" s="48">
        <f t="shared" si="235"/>
        <v>0.05</v>
      </c>
      <c r="N206" s="48">
        <f t="shared" si="235"/>
        <v>0.05</v>
      </c>
    </row>
    <row r="207" spans="2:14" ht="14.25" customHeight="1">
      <c r="C207" s="50" t="s">
        <v>139</v>
      </c>
      <c r="D207" s="4"/>
      <c r="E207" s="4"/>
      <c r="F207" s="4"/>
      <c r="G207" s="4"/>
      <c r="H207" s="26"/>
      <c r="I207" s="45"/>
      <c r="J207" s="4"/>
      <c r="K207" s="4"/>
      <c r="L207" s="4"/>
      <c r="M207" s="4"/>
      <c r="N207" s="4"/>
    </row>
    <row r="208" spans="2:14" ht="14.25" customHeight="1">
      <c r="B208" s="1" t="s">
        <v>45</v>
      </c>
      <c r="C208" s="50" t="s">
        <v>140</v>
      </c>
      <c r="D208" s="4">
        <v>3670.1</v>
      </c>
      <c r="E208" s="4">
        <v>3819.9</v>
      </c>
      <c r="F208" s="4">
        <v>4012.5</v>
      </c>
      <c r="G208" s="4">
        <v>4215.8</v>
      </c>
      <c r="H208" s="26">
        <f>+(G208/10)*12</f>
        <v>5058.9600000000009</v>
      </c>
      <c r="I208" s="45">
        <v>6350</v>
      </c>
      <c r="J208" s="4">
        <f t="shared" ref="J208:N208" si="236">+I208*(1+J209)</f>
        <v>6540.5</v>
      </c>
      <c r="K208" s="4">
        <f t="shared" si="236"/>
        <v>6736.7150000000001</v>
      </c>
      <c r="L208" s="4">
        <f t="shared" si="236"/>
        <v>6938.8164500000003</v>
      </c>
      <c r="M208" s="4">
        <f t="shared" si="236"/>
        <v>7146.9809435000006</v>
      </c>
      <c r="N208" s="4">
        <f t="shared" si="236"/>
        <v>7361.3903718050005</v>
      </c>
    </row>
    <row r="209" spans="2:14" ht="14.25" customHeight="1">
      <c r="C209" s="50"/>
      <c r="D209" s="4"/>
      <c r="E209" s="46">
        <f t="shared" ref="E209:G209" si="237">+(E208-D208)/D208</f>
        <v>4.0816326530612297E-2</v>
      </c>
      <c r="F209" s="46">
        <f t="shared" si="237"/>
        <v>5.0420168067226864E-2</v>
      </c>
      <c r="G209" s="46">
        <f t="shared" si="237"/>
        <v>5.0666666666666714E-2</v>
      </c>
      <c r="H209" s="26"/>
      <c r="I209" s="46">
        <f>+(I208-G208)/G208</f>
        <v>0.506238436358461</v>
      </c>
      <c r="J209" s="48">
        <v>0.03</v>
      </c>
      <c r="K209" s="48">
        <f t="shared" ref="K209:N209" si="238">+J209</f>
        <v>0.03</v>
      </c>
      <c r="L209" s="48">
        <f t="shared" si="238"/>
        <v>0.03</v>
      </c>
      <c r="M209" s="48">
        <f t="shared" si="238"/>
        <v>0.03</v>
      </c>
      <c r="N209" s="48">
        <f t="shared" si="238"/>
        <v>0.03</v>
      </c>
    </row>
    <row r="210" spans="2:14" ht="14.25" customHeight="1">
      <c r="B210" s="1" t="s">
        <v>45</v>
      </c>
      <c r="C210" s="50" t="s">
        <v>139</v>
      </c>
      <c r="D210" s="4">
        <v>934.32</v>
      </c>
      <c r="E210" s="4">
        <v>1035.02</v>
      </c>
      <c r="F210" s="4">
        <v>14974.87</v>
      </c>
      <c r="G210" s="4">
        <v>1736.46</v>
      </c>
      <c r="H210" s="26">
        <f>+(G210/10)*12</f>
        <v>2083.7520000000004</v>
      </c>
      <c r="I210" s="45">
        <v>2500</v>
      </c>
      <c r="J210" s="4">
        <f t="shared" ref="J210:N210" si="239">+I210*(1+J211)</f>
        <v>2625</v>
      </c>
      <c r="K210" s="4">
        <f t="shared" si="239"/>
        <v>2756.25</v>
      </c>
      <c r="L210" s="4">
        <f t="shared" si="239"/>
        <v>2894.0625</v>
      </c>
      <c r="M210" s="4">
        <f t="shared" si="239"/>
        <v>3038.765625</v>
      </c>
      <c r="N210" s="4">
        <f t="shared" si="239"/>
        <v>3190.7039062500003</v>
      </c>
    </row>
    <row r="211" spans="2:14" ht="14.25" customHeight="1">
      <c r="C211" s="50"/>
      <c r="D211" s="4"/>
      <c r="E211" s="46">
        <f t="shared" ref="E211:G211" si="240">+(E210-D210)/D210</f>
        <v>0.10777891942803314</v>
      </c>
      <c r="F211" s="46">
        <f t="shared" si="240"/>
        <v>13.468193851326545</v>
      </c>
      <c r="G211" s="46">
        <f t="shared" si="240"/>
        <v>-0.88404173124708252</v>
      </c>
      <c r="H211" s="26"/>
      <c r="I211" s="46">
        <f>+(I210-G210)/G210</f>
        <v>0.43971067574260275</v>
      </c>
      <c r="J211" s="52">
        <v>0.05</v>
      </c>
      <c r="K211" s="48">
        <f t="shared" ref="K211:N211" si="241">+J211</f>
        <v>0.05</v>
      </c>
      <c r="L211" s="48">
        <f t="shared" si="241"/>
        <v>0.05</v>
      </c>
      <c r="M211" s="48">
        <f t="shared" si="241"/>
        <v>0.05</v>
      </c>
      <c r="N211" s="48">
        <f t="shared" si="241"/>
        <v>0.05</v>
      </c>
    </row>
    <row r="212" spans="2:14" ht="14.25" customHeight="1">
      <c r="B212" s="1" t="s">
        <v>31</v>
      </c>
      <c r="C212" s="50" t="s">
        <v>141</v>
      </c>
      <c r="D212" s="4">
        <f t="shared" ref="D212:N212" si="242">+SUMIF($B$207:$B$211,"y",D$207:D$211)</f>
        <v>4604.42</v>
      </c>
      <c r="E212" s="4">
        <f t="shared" si="242"/>
        <v>4854.92</v>
      </c>
      <c r="F212" s="4">
        <f t="shared" si="242"/>
        <v>18987.370000000003</v>
      </c>
      <c r="G212" s="4">
        <f t="shared" si="242"/>
        <v>5952.26</v>
      </c>
      <c r="H212" s="26">
        <f t="shared" si="242"/>
        <v>7142.7120000000014</v>
      </c>
      <c r="I212" s="45">
        <f t="shared" si="242"/>
        <v>8850</v>
      </c>
      <c r="J212" s="4">
        <f t="shared" si="242"/>
        <v>9165.5</v>
      </c>
      <c r="K212" s="4">
        <f t="shared" si="242"/>
        <v>9492.9650000000001</v>
      </c>
      <c r="L212" s="4">
        <f t="shared" si="242"/>
        <v>9832.8789500000003</v>
      </c>
      <c r="M212" s="4">
        <f t="shared" si="242"/>
        <v>10185.746568500001</v>
      </c>
      <c r="N212" s="4">
        <f t="shared" si="242"/>
        <v>10552.094278055001</v>
      </c>
    </row>
    <row r="213" spans="2:14" ht="14.25" customHeight="1">
      <c r="C213" s="50" t="s">
        <v>142</v>
      </c>
      <c r="D213" s="4">
        <f t="shared" ref="D213:N213" si="243">+SUMIF($B$205:$B$212,"x",D$205:D$212)</f>
        <v>13332.02</v>
      </c>
      <c r="E213" s="4">
        <f t="shared" si="243"/>
        <v>11831.4</v>
      </c>
      <c r="F213" s="4">
        <f t="shared" si="243"/>
        <v>46656.320000000007</v>
      </c>
      <c r="G213" s="4">
        <f t="shared" si="243"/>
        <v>10659.01</v>
      </c>
      <c r="H213" s="26">
        <f t="shared" si="243"/>
        <v>12790.812000000002</v>
      </c>
      <c r="I213" s="45">
        <f t="shared" si="243"/>
        <v>14350</v>
      </c>
      <c r="J213" s="4">
        <f t="shared" si="243"/>
        <v>14940.5</v>
      </c>
      <c r="K213" s="4">
        <f t="shared" si="243"/>
        <v>15556.715</v>
      </c>
      <c r="L213" s="4">
        <f t="shared" si="243"/>
        <v>16199.81645</v>
      </c>
      <c r="M213" s="4">
        <f t="shared" si="243"/>
        <v>16871.030943500002</v>
      </c>
      <c r="N213" s="4">
        <f t="shared" si="243"/>
        <v>17571.642871805001</v>
      </c>
    </row>
    <row r="214" spans="2:14" ht="14.25" customHeight="1">
      <c r="C214" s="50"/>
      <c r="D214" s="4"/>
      <c r="E214" s="4"/>
      <c r="F214" s="4"/>
      <c r="G214" s="4"/>
      <c r="H214" s="26"/>
      <c r="I214" s="45"/>
      <c r="J214" s="4"/>
      <c r="K214" s="4"/>
      <c r="L214" s="4"/>
      <c r="M214" s="4"/>
      <c r="N214" s="4"/>
    </row>
    <row r="215" spans="2:14" ht="14.25" customHeight="1">
      <c r="B215" s="1" t="s">
        <v>31</v>
      </c>
      <c r="C215" s="1" t="s">
        <v>143</v>
      </c>
      <c r="D215" s="4">
        <v>2491.5100000000002</v>
      </c>
      <c r="E215" s="4">
        <v>2831.06</v>
      </c>
      <c r="F215" s="4">
        <v>3586.5</v>
      </c>
      <c r="G215" s="4">
        <v>4279.95</v>
      </c>
      <c r="H215" s="26">
        <f>+(G215/10)*12</f>
        <v>5135.9400000000005</v>
      </c>
      <c r="I215" s="45">
        <v>3200</v>
      </c>
      <c r="J215" s="4">
        <f t="shared" ref="J215:N215" si="244">+I215*(1+J216)</f>
        <v>3520.0000000000005</v>
      </c>
      <c r="K215" s="4">
        <f t="shared" si="244"/>
        <v>3872.0000000000009</v>
      </c>
      <c r="L215" s="4">
        <f t="shared" si="244"/>
        <v>4259.2000000000016</v>
      </c>
      <c r="M215" s="4">
        <f t="shared" si="244"/>
        <v>4685.1200000000026</v>
      </c>
      <c r="N215" s="4">
        <f t="shared" si="244"/>
        <v>5153.6320000000032</v>
      </c>
    </row>
    <row r="216" spans="2:14" ht="14.25" customHeight="1">
      <c r="D216" s="4"/>
      <c r="E216" s="46">
        <f t="shared" ref="E216:G216" si="245">+(E215-D215)/D215</f>
        <v>0.1362828164446459</v>
      </c>
      <c r="F216" s="46">
        <f t="shared" si="245"/>
        <v>0.26683998219748084</v>
      </c>
      <c r="G216" s="46">
        <f t="shared" si="245"/>
        <v>0.19335006273525718</v>
      </c>
      <c r="H216" s="26"/>
      <c r="I216" s="46">
        <f>+(I215-G215)/G215</f>
        <v>-0.25232771410880966</v>
      </c>
      <c r="J216" s="52">
        <v>0.1</v>
      </c>
      <c r="K216" s="48">
        <f t="shared" ref="K216:N216" si="246">+J216</f>
        <v>0.1</v>
      </c>
      <c r="L216" s="48">
        <f t="shared" si="246"/>
        <v>0.1</v>
      </c>
      <c r="M216" s="48">
        <f t="shared" si="246"/>
        <v>0.1</v>
      </c>
      <c r="N216" s="48">
        <f t="shared" si="246"/>
        <v>0.1</v>
      </c>
    </row>
    <row r="217" spans="2:14" ht="14.25" customHeight="1">
      <c r="B217" s="1" t="s">
        <v>31</v>
      </c>
      <c r="C217" s="1" t="s">
        <v>144</v>
      </c>
      <c r="D217" s="4">
        <v>0</v>
      </c>
      <c r="E217" s="4">
        <v>9800</v>
      </c>
      <c r="F217" s="4">
        <v>0</v>
      </c>
      <c r="G217" s="4">
        <v>0</v>
      </c>
      <c r="H217" s="26">
        <v>0</v>
      </c>
      <c r="I217" s="45">
        <v>0</v>
      </c>
      <c r="J217" s="4">
        <f t="shared" ref="J217:N217" si="247">+I217*(1+J218)</f>
        <v>0</v>
      </c>
      <c r="K217" s="4">
        <f t="shared" si="247"/>
        <v>0</v>
      </c>
      <c r="L217" s="4">
        <f t="shared" si="247"/>
        <v>0</v>
      </c>
      <c r="M217" s="4">
        <f t="shared" si="247"/>
        <v>0</v>
      </c>
      <c r="N217" s="4">
        <f t="shared" si="247"/>
        <v>0</v>
      </c>
    </row>
    <row r="218" spans="2:14" ht="14.25" customHeight="1">
      <c r="D218" s="4"/>
      <c r="E218" s="46" t="e">
        <f t="shared" ref="E218:G218" si="248">+(E217-D217)/D217</f>
        <v>#DIV/0!</v>
      </c>
      <c r="F218" s="46">
        <f t="shared" si="248"/>
        <v>-1</v>
      </c>
      <c r="G218" s="46" t="e">
        <f t="shared" si="248"/>
        <v>#DIV/0!</v>
      </c>
      <c r="H218" s="26"/>
      <c r="I218" s="46" t="e">
        <f>+(I217-G217)/G217</f>
        <v>#DIV/0!</v>
      </c>
      <c r="J218" s="48">
        <v>0</v>
      </c>
      <c r="K218" s="48">
        <f t="shared" ref="K218:N218" si="249">+J218</f>
        <v>0</v>
      </c>
      <c r="L218" s="48">
        <f t="shared" si="249"/>
        <v>0</v>
      </c>
      <c r="M218" s="48">
        <f t="shared" si="249"/>
        <v>0</v>
      </c>
      <c r="N218" s="48">
        <f t="shared" si="249"/>
        <v>0</v>
      </c>
    </row>
    <row r="219" spans="2:14" ht="14.25" customHeight="1">
      <c r="B219" s="1" t="s">
        <v>31</v>
      </c>
      <c r="C219" s="1" t="s">
        <v>145</v>
      </c>
      <c r="D219" s="4">
        <v>1258.19</v>
      </c>
      <c r="E219" s="4">
        <v>1457.2</v>
      </c>
      <c r="F219" s="4">
        <v>1002.02</v>
      </c>
      <c r="G219" s="4">
        <v>628.21</v>
      </c>
      <c r="H219" s="26">
        <f>+(G219/10)*12</f>
        <v>753.85200000000009</v>
      </c>
      <c r="I219" s="45">
        <v>1500</v>
      </c>
      <c r="J219" s="4">
        <f t="shared" ref="J219:N219" si="250">+I219*(1+J220)</f>
        <v>1575</v>
      </c>
      <c r="K219" s="4">
        <f t="shared" si="250"/>
        <v>1653.75</v>
      </c>
      <c r="L219" s="4">
        <f t="shared" si="250"/>
        <v>1736.4375</v>
      </c>
      <c r="M219" s="4">
        <f t="shared" si="250"/>
        <v>1823.2593750000001</v>
      </c>
      <c r="N219" s="4">
        <f t="shared" si="250"/>
        <v>1914.4223437500002</v>
      </c>
    </row>
    <row r="220" spans="2:14" ht="14.25" customHeight="1">
      <c r="D220" s="4"/>
      <c r="E220" s="46">
        <f t="shared" ref="E220:G220" si="251">+(E219-D219)/D219</f>
        <v>0.15817165928834276</v>
      </c>
      <c r="F220" s="46">
        <f t="shared" si="251"/>
        <v>-0.312366181718364</v>
      </c>
      <c r="G220" s="46">
        <f t="shared" si="251"/>
        <v>-0.37305642601944067</v>
      </c>
      <c r="H220" s="26"/>
      <c r="I220" s="46">
        <f>+(I219-G219)/G219</f>
        <v>1.3877365848999537</v>
      </c>
      <c r="J220" s="52">
        <v>0.05</v>
      </c>
      <c r="K220" s="48">
        <f t="shared" ref="K220:N220" si="252">+J220</f>
        <v>0.05</v>
      </c>
      <c r="L220" s="48">
        <f t="shared" si="252"/>
        <v>0.05</v>
      </c>
      <c r="M220" s="48">
        <f t="shared" si="252"/>
        <v>0.05</v>
      </c>
      <c r="N220" s="48">
        <f t="shared" si="252"/>
        <v>0.05</v>
      </c>
    </row>
    <row r="221" spans="2:14" ht="14.25" customHeight="1">
      <c r="B221" s="1" t="s">
        <v>31</v>
      </c>
      <c r="C221" s="1" t="s">
        <v>146</v>
      </c>
      <c r="D221" s="4">
        <v>6495.07</v>
      </c>
      <c r="E221" s="4">
        <v>4162.07</v>
      </c>
      <c r="F221" s="4">
        <v>11638.43</v>
      </c>
      <c r="G221" s="4">
        <v>7876.72</v>
      </c>
      <c r="H221" s="26">
        <f>+(G221/10)*12</f>
        <v>9452.0640000000003</v>
      </c>
      <c r="I221" s="45">
        <v>8000</v>
      </c>
      <c r="J221" s="49">
        <v>8000</v>
      </c>
      <c r="K221" s="4">
        <f t="shared" ref="K221:N221" si="253">+J221*(1+K222)</f>
        <v>8000</v>
      </c>
      <c r="L221" s="4">
        <f t="shared" si="253"/>
        <v>8000</v>
      </c>
      <c r="M221" s="4">
        <f t="shared" si="253"/>
        <v>8000</v>
      </c>
      <c r="N221" s="4">
        <f t="shared" si="253"/>
        <v>8000</v>
      </c>
    </row>
    <row r="222" spans="2:14" ht="14.25" customHeight="1">
      <c r="D222" s="4"/>
      <c r="E222" s="46">
        <f t="shared" ref="E222:G222" si="254">+(E221-D221)/D221</f>
        <v>-0.35919551290440288</v>
      </c>
      <c r="F222" s="46">
        <f t="shared" si="254"/>
        <v>1.7963080870816688</v>
      </c>
      <c r="G222" s="46">
        <f t="shared" si="254"/>
        <v>-0.32321455728994375</v>
      </c>
      <c r="H222" s="26"/>
      <c r="I222" s="46">
        <f>+(I221-G221)/G221</f>
        <v>1.5651184757106987E-2</v>
      </c>
      <c r="J222" s="48"/>
      <c r="K222" s="48">
        <f t="shared" ref="K222:N222" si="255">+J222</f>
        <v>0</v>
      </c>
      <c r="L222" s="48">
        <f t="shared" si="255"/>
        <v>0</v>
      </c>
      <c r="M222" s="48">
        <f t="shared" si="255"/>
        <v>0</v>
      </c>
      <c r="N222" s="48">
        <f t="shared" si="255"/>
        <v>0</v>
      </c>
    </row>
    <row r="223" spans="2:14" ht="14.25" customHeight="1">
      <c r="B223" s="1" t="s">
        <v>31</v>
      </c>
      <c r="C223" s="1" t="s">
        <v>147</v>
      </c>
      <c r="D223" s="4">
        <v>0</v>
      </c>
      <c r="E223" s="4">
        <v>0</v>
      </c>
      <c r="F223" s="4">
        <v>0</v>
      </c>
      <c r="G223" s="4">
        <v>143.5</v>
      </c>
      <c r="H223" s="26">
        <v>0</v>
      </c>
      <c r="I223" s="45">
        <v>7000</v>
      </c>
      <c r="J223" s="4">
        <f t="shared" ref="J223:N223" si="256">+I223*(1+J224)</f>
        <v>7350</v>
      </c>
      <c r="K223" s="4">
        <f t="shared" si="256"/>
        <v>7717.5</v>
      </c>
      <c r="L223" s="4">
        <f t="shared" si="256"/>
        <v>8103.375</v>
      </c>
      <c r="M223" s="4">
        <f t="shared" si="256"/>
        <v>8508.5437500000007</v>
      </c>
      <c r="N223" s="4">
        <f t="shared" si="256"/>
        <v>8933.970937500002</v>
      </c>
    </row>
    <row r="224" spans="2:14" ht="14.25" customHeight="1">
      <c r="D224" s="4"/>
      <c r="E224" s="46" t="e">
        <f t="shared" ref="E224:G224" si="257">+(E223-D223)/D223</f>
        <v>#DIV/0!</v>
      </c>
      <c r="F224" s="46" t="e">
        <f t="shared" si="257"/>
        <v>#DIV/0!</v>
      </c>
      <c r="G224" s="46" t="e">
        <f t="shared" si="257"/>
        <v>#DIV/0!</v>
      </c>
      <c r="H224" s="26"/>
      <c r="I224" s="46">
        <f>+(I223-G223)/G223</f>
        <v>47.780487804878049</v>
      </c>
      <c r="J224" s="52">
        <v>0.05</v>
      </c>
      <c r="K224" s="48">
        <f t="shared" ref="K224:N224" si="258">+J224</f>
        <v>0.05</v>
      </c>
      <c r="L224" s="48">
        <f t="shared" si="258"/>
        <v>0.05</v>
      </c>
      <c r="M224" s="48">
        <f t="shared" si="258"/>
        <v>0.05</v>
      </c>
      <c r="N224" s="48">
        <f t="shared" si="258"/>
        <v>0.05</v>
      </c>
    </row>
    <row r="225" spans="2:14" ht="14.25" customHeight="1">
      <c r="B225" s="1" t="s">
        <v>31</v>
      </c>
      <c r="C225" s="1" t="s">
        <v>148</v>
      </c>
      <c r="D225" s="4">
        <v>10010.709999999999</v>
      </c>
      <c r="E225" s="4">
        <v>9408.64</v>
      </c>
      <c r="F225" s="4">
        <v>11756.86</v>
      </c>
      <c r="G225" s="4">
        <v>8656.9599999999991</v>
      </c>
      <c r="H225" s="26">
        <f>+(G225/10)*12</f>
        <v>10388.351999999999</v>
      </c>
      <c r="I225" s="45">
        <v>10000</v>
      </c>
      <c r="J225" s="4">
        <f t="shared" ref="J225:N225" si="259">+I225*(1+J226)</f>
        <v>10500</v>
      </c>
      <c r="K225" s="4">
        <f t="shared" si="259"/>
        <v>11025</v>
      </c>
      <c r="L225" s="4">
        <f t="shared" si="259"/>
        <v>11576.25</v>
      </c>
      <c r="M225" s="4">
        <f t="shared" si="259"/>
        <v>12155.0625</v>
      </c>
      <c r="N225" s="4">
        <f t="shared" si="259"/>
        <v>12762.815625000001</v>
      </c>
    </row>
    <row r="226" spans="2:14" ht="14.25" customHeight="1">
      <c r="D226" s="4"/>
      <c r="E226" s="46">
        <f t="shared" ref="E226:G226" si="260">+(E225-D225)/D225</f>
        <v>-6.0142587289013442E-2</v>
      </c>
      <c r="F226" s="46">
        <f t="shared" si="260"/>
        <v>0.24958123597034229</v>
      </c>
      <c r="G226" s="46">
        <f t="shared" si="260"/>
        <v>-0.26366733974887863</v>
      </c>
      <c r="H226" s="26"/>
      <c r="I226" s="46">
        <f>+(I225-G225)/G225</f>
        <v>0.15513991054596543</v>
      </c>
      <c r="J226" s="52">
        <v>0.05</v>
      </c>
      <c r="K226" s="48">
        <f t="shared" ref="K226:N226" si="261">+J226</f>
        <v>0.05</v>
      </c>
      <c r="L226" s="48">
        <f t="shared" si="261"/>
        <v>0.05</v>
      </c>
      <c r="M226" s="48">
        <f t="shared" si="261"/>
        <v>0.05</v>
      </c>
      <c r="N226" s="48">
        <f t="shared" si="261"/>
        <v>0.05</v>
      </c>
    </row>
    <row r="227" spans="2:14" ht="14.25" customHeight="1">
      <c r="C227" s="1" t="s">
        <v>149</v>
      </c>
      <c r="D227" s="4"/>
      <c r="E227" s="4"/>
      <c r="F227" s="4"/>
      <c r="G227" s="4"/>
      <c r="H227" s="26"/>
      <c r="I227" s="45"/>
      <c r="J227" s="4"/>
      <c r="K227" s="4"/>
      <c r="L227" s="4"/>
      <c r="M227" s="4"/>
      <c r="N227" s="4"/>
    </row>
    <row r="228" spans="2:14" ht="14.25" customHeight="1">
      <c r="B228" s="1" t="s">
        <v>45</v>
      </c>
      <c r="C228" s="50" t="s">
        <v>150</v>
      </c>
      <c r="D228" s="4">
        <v>795</v>
      </c>
      <c r="E228" s="4">
        <v>795</v>
      </c>
      <c r="F228" s="4">
        <v>834.75</v>
      </c>
      <c r="G228" s="4">
        <v>834.75</v>
      </c>
      <c r="H228" s="26">
        <f>+(G228/10)*12</f>
        <v>1001.6999999999999</v>
      </c>
      <c r="I228" s="45">
        <v>1000</v>
      </c>
      <c r="J228" s="4">
        <f t="shared" ref="J228:N228" si="262">+I228*(1+J229)</f>
        <v>1030</v>
      </c>
      <c r="K228" s="4">
        <f t="shared" si="262"/>
        <v>1060.9000000000001</v>
      </c>
      <c r="L228" s="4">
        <f t="shared" si="262"/>
        <v>1092.7270000000001</v>
      </c>
      <c r="M228" s="4">
        <f t="shared" si="262"/>
        <v>1125.50881</v>
      </c>
      <c r="N228" s="4">
        <f t="shared" si="262"/>
        <v>1159.2740743000002</v>
      </c>
    </row>
    <row r="229" spans="2:14" ht="14.25" customHeight="1">
      <c r="C229" s="50"/>
      <c r="D229" s="4"/>
      <c r="E229" s="46">
        <f t="shared" ref="E229:G229" si="263">+(E228-D228)/D228</f>
        <v>0</v>
      </c>
      <c r="F229" s="46">
        <f t="shared" si="263"/>
        <v>0.05</v>
      </c>
      <c r="G229" s="46">
        <f t="shared" si="263"/>
        <v>0</v>
      </c>
      <c r="H229" s="26"/>
      <c r="I229" s="46">
        <f>+(I228-G228)/G228</f>
        <v>0.19796346211440552</v>
      </c>
      <c r="J229" s="52">
        <v>0.03</v>
      </c>
      <c r="K229" s="48">
        <f t="shared" ref="K229:N229" si="264">+J229</f>
        <v>0.03</v>
      </c>
      <c r="L229" s="48">
        <f t="shared" si="264"/>
        <v>0.03</v>
      </c>
      <c r="M229" s="48">
        <f t="shared" si="264"/>
        <v>0.03</v>
      </c>
      <c r="N229" s="48">
        <f t="shared" si="264"/>
        <v>0.03</v>
      </c>
    </row>
    <row r="230" spans="2:14" ht="14.25" customHeight="1">
      <c r="B230" s="1" t="s">
        <v>45</v>
      </c>
      <c r="C230" s="50" t="s">
        <v>151</v>
      </c>
      <c r="D230" s="4">
        <v>2213.42</v>
      </c>
      <c r="E230" s="4">
        <v>4094.58</v>
      </c>
      <c r="F230" s="4">
        <v>6904.87</v>
      </c>
      <c r="G230" s="4">
        <v>5118.8599999999997</v>
      </c>
      <c r="H230" s="26">
        <f>+(G230/10)*12</f>
        <v>6142.6319999999996</v>
      </c>
      <c r="I230" s="45">
        <v>6500</v>
      </c>
      <c r="J230" s="4">
        <f t="shared" ref="J230:N230" si="265">+I230*(1+J231)</f>
        <v>6825</v>
      </c>
      <c r="K230" s="4">
        <f t="shared" si="265"/>
        <v>7166.25</v>
      </c>
      <c r="L230" s="4">
        <f t="shared" si="265"/>
        <v>7524.5625</v>
      </c>
      <c r="M230" s="4">
        <f t="shared" si="265"/>
        <v>7900.7906250000005</v>
      </c>
      <c r="N230" s="4">
        <f t="shared" si="265"/>
        <v>8295.8301562500001</v>
      </c>
    </row>
    <row r="231" spans="2:14" ht="14.25" customHeight="1">
      <c r="C231" s="50"/>
      <c r="D231" s="4"/>
      <c r="E231" s="46">
        <f t="shared" ref="E231:G231" si="266">+(E230-D230)/D230</f>
        <v>0.84988840798402465</v>
      </c>
      <c r="F231" s="46">
        <f t="shared" si="266"/>
        <v>0.68634389851950628</v>
      </c>
      <c r="G231" s="46">
        <f t="shared" si="266"/>
        <v>-0.25865946788281319</v>
      </c>
      <c r="H231" s="26"/>
      <c r="I231" s="46">
        <f>+(I230-G230)/G230</f>
        <v>0.26981398201943407</v>
      </c>
      <c r="J231" s="52">
        <v>0.05</v>
      </c>
      <c r="K231" s="48">
        <f t="shared" ref="K231:N231" si="267">+J231</f>
        <v>0.05</v>
      </c>
      <c r="L231" s="48">
        <f t="shared" si="267"/>
        <v>0.05</v>
      </c>
      <c r="M231" s="48">
        <f t="shared" si="267"/>
        <v>0.05</v>
      </c>
      <c r="N231" s="48">
        <f t="shared" si="267"/>
        <v>0.05</v>
      </c>
    </row>
    <row r="232" spans="2:14" ht="14.25" customHeight="1">
      <c r="B232" s="1" t="s">
        <v>45</v>
      </c>
      <c r="C232" s="50" t="s">
        <v>152</v>
      </c>
      <c r="D232" s="4">
        <v>0</v>
      </c>
      <c r="E232" s="4">
        <v>0</v>
      </c>
      <c r="F232" s="4">
        <v>14997.14</v>
      </c>
      <c r="G232" s="4">
        <v>19523.22</v>
      </c>
      <c r="H232" s="26">
        <f>+(G232/10)*12</f>
        <v>23427.864000000001</v>
      </c>
      <c r="I232" s="45">
        <v>20000</v>
      </c>
      <c r="J232" s="4">
        <f t="shared" ref="J232:N232" si="268">+I232*(1+J233)</f>
        <v>20600</v>
      </c>
      <c r="K232" s="4">
        <f t="shared" si="268"/>
        <v>21218</v>
      </c>
      <c r="L232" s="4">
        <f t="shared" si="268"/>
        <v>21854.54</v>
      </c>
      <c r="M232" s="4">
        <f t="shared" si="268"/>
        <v>22510.176200000002</v>
      </c>
      <c r="N232" s="4">
        <f t="shared" si="268"/>
        <v>23185.481486000001</v>
      </c>
    </row>
    <row r="233" spans="2:14" ht="14.25" customHeight="1">
      <c r="C233" s="50"/>
      <c r="D233" s="4"/>
      <c r="E233" s="46" t="e">
        <f t="shared" ref="E233:G233" si="269">+(E232-D232)/D232</f>
        <v>#DIV/0!</v>
      </c>
      <c r="F233" s="46" t="e">
        <f t="shared" si="269"/>
        <v>#DIV/0!</v>
      </c>
      <c r="G233" s="46">
        <f t="shared" si="269"/>
        <v>0.30179620914387689</v>
      </c>
      <c r="H233" s="26"/>
      <c r="I233" s="46">
        <f>+(I232-G232)/G232</f>
        <v>2.4421176424790522E-2</v>
      </c>
      <c r="J233" s="48">
        <v>0.03</v>
      </c>
      <c r="K233" s="48">
        <f t="shared" ref="K233:N233" si="270">+J233</f>
        <v>0.03</v>
      </c>
      <c r="L233" s="48">
        <f t="shared" si="270"/>
        <v>0.03</v>
      </c>
      <c r="M233" s="48">
        <f t="shared" si="270"/>
        <v>0.03</v>
      </c>
      <c r="N233" s="48">
        <f t="shared" si="270"/>
        <v>0.03</v>
      </c>
    </row>
    <row r="234" spans="2:14" ht="14.25" customHeight="1">
      <c r="B234" s="1" t="s">
        <v>45</v>
      </c>
      <c r="C234" s="50" t="s">
        <v>153</v>
      </c>
      <c r="D234" s="4">
        <v>9258.01</v>
      </c>
      <c r="E234" s="4">
        <v>7156.89</v>
      </c>
      <c r="F234" s="4">
        <v>8006.81</v>
      </c>
      <c r="G234" s="4">
        <v>11242.71</v>
      </c>
      <c r="H234" s="26">
        <f>+(G234/10)*12</f>
        <v>13491.252</v>
      </c>
      <c r="I234" s="45">
        <v>13000</v>
      </c>
      <c r="J234" s="4">
        <f t="shared" ref="J234:N234" si="271">+I234*(1+J235)</f>
        <v>13650</v>
      </c>
      <c r="K234" s="4">
        <f t="shared" si="271"/>
        <v>14332.5</v>
      </c>
      <c r="L234" s="4">
        <f t="shared" si="271"/>
        <v>15049.125</v>
      </c>
      <c r="M234" s="4">
        <f t="shared" si="271"/>
        <v>15801.581250000001</v>
      </c>
      <c r="N234" s="4">
        <f t="shared" si="271"/>
        <v>16591.6603125</v>
      </c>
    </row>
    <row r="235" spans="2:14" ht="14.25" customHeight="1">
      <c r="C235" s="50"/>
      <c r="D235" s="4"/>
      <c r="E235" s="46">
        <f t="shared" ref="E235:G235" si="272">+(E234-D234)/D234</f>
        <v>-0.22695158030721505</v>
      </c>
      <c r="F235" s="46">
        <f t="shared" si="272"/>
        <v>0.11875549295853367</v>
      </c>
      <c r="G235" s="46">
        <f t="shared" si="272"/>
        <v>0.40414347286872032</v>
      </c>
      <c r="H235" s="26"/>
      <c r="I235" s="46">
        <f>+(I234-G234)/G234</f>
        <v>0.15630484109258364</v>
      </c>
      <c r="J235" s="48">
        <v>0.05</v>
      </c>
      <c r="K235" s="48">
        <f t="shared" ref="K235:N235" si="273">+J235</f>
        <v>0.05</v>
      </c>
      <c r="L235" s="48">
        <f t="shared" si="273"/>
        <v>0.05</v>
      </c>
      <c r="M235" s="48">
        <f t="shared" si="273"/>
        <v>0.05</v>
      </c>
      <c r="N235" s="48">
        <f t="shared" si="273"/>
        <v>0.05</v>
      </c>
    </row>
    <row r="236" spans="2:14" ht="14.25" customHeight="1">
      <c r="B236" s="1" t="s">
        <v>45</v>
      </c>
      <c r="C236" s="50" t="s">
        <v>154</v>
      </c>
      <c r="D236" s="4">
        <v>8250</v>
      </c>
      <c r="E236" s="4">
        <v>9000</v>
      </c>
      <c r="F236" s="4">
        <v>3130</v>
      </c>
      <c r="G236" s="4">
        <v>8162.72</v>
      </c>
      <c r="H236" s="26">
        <f>+(G236/10)*12</f>
        <v>9795.264000000001</v>
      </c>
      <c r="I236" s="45">
        <v>10500</v>
      </c>
      <c r="J236" s="4">
        <f t="shared" ref="J236:N236" si="274">+I236*(1+J237)</f>
        <v>11025</v>
      </c>
      <c r="K236" s="4">
        <f t="shared" si="274"/>
        <v>11576.25</v>
      </c>
      <c r="L236" s="4">
        <f t="shared" si="274"/>
        <v>12155.0625</v>
      </c>
      <c r="M236" s="4">
        <f t="shared" si="274"/>
        <v>12762.815625000001</v>
      </c>
      <c r="N236" s="4">
        <f t="shared" si="274"/>
        <v>13400.956406250001</v>
      </c>
    </row>
    <row r="237" spans="2:14" ht="14.25" customHeight="1">
      <c r="C237" s="50"/>
      <c r="D237" s="4"/>
      <c r="E237" s="46">
        <f t="shared" ref="E237:G237" si="275">+(E236-D236)/D236</f>
        <v>9.0909090909090912E-2</v>
      </c>
      <c r="F237" s="46">
        <f t="shared" si="275"/>
        <v>-0.65222222222222226</v>
      </c>
      <c r="G237" s="46">
        <f t="shared" si="275"/>
        <v>1.6078977635782747</v>
      </c>
      <c r="H237" s="26"/>
      <c r="I237" s="46">
        <f>+(I236-G236)/G236</f>
        <v>0.28633592723993961</v>
      </c>
      <c r="J237" s="48">
        <v>0.05</v>
      </c>
      <c r="K237" s="48">
        <f t="shared" ref="K237:N237" si="276">+J237</f>
        <v>0.05</v>
      </c>
      <c r="L237" s="48">
        <f t="shared" si="276"/>
        <v>0.05</v>
      </c>
      <c r="M237" s="48">
        <f t="shared" si="276"/>
        <v>0.05</v>
      </c>
      <c r="N237" s="48">
        <f t="shared" si="276"/>
        <v>0.05</v>
      </c>
    </row>
    <row r="238" spans="2:14" ht="14.25" customHeight="1">
      <c r="B238" s="1" t="s">
        <v>45</v>
      </c>
      <c r="C238" s="50" t="s">
        <v>155</v>
      </c>
      <c r="D238" s="4">
        <v>6482.31</v>
      </c>
      <c r="E238" s="4">
        <v>5421.9</v>
      </c>
      <c r="F238" s="4">
        <v>6942.03</v>
      </c>
      <c r="G238" s="4">
        <v>2431.3200000000002</v>
      </c>
      <c r="H238" s="26">
        <f>+(G238/10)*12</f>
        <v>2917.5839999999998</v>
      </c>
      <c r="I238" s="45">
        <v>3500</v>
      </c>
      <c r="J238" s="4">
        <f t="shared" ref="J238:N238" si="277">+I238*(1+J239)</f>
        <v>3605</v>
      </c>
      <c r="K238" s="4">
        <f t="shared" si="277"/>
        <v>3713.15</v>
      </c>
      <c r="L238" s="4">
        <f t="shared" si="277"/>
        <v>3824.5445</v>
      </c>
      <c r="M238" s="4">
        <f t="shared" si="277"/>
        <v>3939.280835</v>
      </c>
      <c r="N238" s="4">
        <f t="shared" si="277"/>
        <v>4057.45926005</v>
      </c>
    </row>
    <row r="239" spans="2:14" ht="14.25" customHeight="1">
      <c r="C239" s="50"/>
      <c r="D239" s="4"/>
      <c r="E239" s="46">
        <f t="shared" ref="E239:G239" si="278">+(E238-D238)/D238</f>
        <v>-0.16358520342285399</v>
      </c>
      <c r="F239" s="46">
        <f t="shared" si="278"/>
        <v>0.28036850550545017</v>
      </c>
      <c r="G239" s="46">
        <f t="shared" si="278"/>
        <v>-0.64976815139087551</v>
      </c>
      <c r="H239" s="26"/>
      <c r="I239" s="46">
        <f>+(I238-G238)/G238</f>
        <v>0.43954724182748456</v>
      </c>
      <c r="J239" s="48">
        <v>0.03</v>
      </c>
      <c r="K239" s="48">
        <f t="shared" ref="K239:N239" si="279">+J239</f>
        <v>0.03</v>
      </c>
      <c r="L239" s="48">
        <f t="shared" si="279"/>
        <v>0.03</v>
      </c>
      <c r="M239" s="48">
        <f t="shared" si="279"/>
        <v>0.03</v>
      </c>
      <c r="N239" s="48">
        <f t="shared" si="279"/>
        <v>0.03</v>
      </c>
    </row>
    <row r="240" spans="2:14" ht="14.25" customHeight="1">
      <c r="B240" s="1" t="s">
        <v>45</v>
      </c>
      <c r="C240" s="50" t="s">
        <v>156</v>
      </c>
      <c r="D240" s="4">
        <v>0</v>
      </c>
      <c r="E240" s="4">
        <v>0</v>
      </c>
      <c r="F240" s="4">
        <v>751.54</v>
      </c>
      <c r="G240" s="4">
        <v>1375.88</v>
      </c>
      <c r="H240" s="26">
        <f>+(G240/10)*12</f>
        <v>1651.0560000000003</v>
      </c>
      <c r="I240" s="45">
        <v>1380</v>
      </c>
      <c r="J240" s="4">
        <f t="shared" ref="J240:N240" si="280">+I240*(1+J241)</f>
        <v>1421.4</v>
      </c>
      <c r="K240" s="4">
        <f t="shared" si="280"/>
        <v>1464.0420000000001</v>
      </c>
      <c r="L240" s="4">
        <f t="shared" si="280"/>
        <v>1507.9632600000002</v>
      </c>
      <c r="M240" s="4">
        <f t="shared" si="280"/>
        <v>1553.2021578000004</v>
      </c>
      <c r="N240" s="4">
        <f t="shared" si="280"/>
        <v>1599.7982225340004</v>
      </c>
    </row>
    <row r="241" spans="2:14" ht="14.25" customHeight="1">
      <c r="C241" s="50"/>
      <c r="D241" s="4"/>
      <c r="E241" s="46" t="e">
        <f t="shared" ref="E241:G241" si="281">+(E240-D240)/D240</f>
        <v>#DIV/0!</v>
      </c>
      <c r="F241" s="46" t="e">
        <f t="shared" si="281"/>
        <v>#DIV/0!</v>
      </c>
      <c r="G241" s="46">
        <f t="shared" si="281"/>
        <v>0.83074753173483806</v>
      </c>
      <c r="H241" s="26"/>
      <c r="I241" s="46">
        <f>+(I240-G240)/G240</f>
        <v>2.9944471901618532E-3</v>
      </c>
      <c r="J241" s="48">
        <v>0.03</v>
      </c>
      <c r="K241" s="48">
        <f t="shared" ref="K241:N241" si="282">+J241</f>
        <v>0.03</v>
      </c>
      <c r="L241" s="48">
        <f t="shared" si="282"/>
        <v>0.03</v>
      </c>
      <c r="M241" s="48">
        <f t="shared" si="282"/>
        <v>0.03</v>
      </c>
      <c r="N241" s="48">
        <f t="shared" si="282"/>
        <v>0.03</v>
      </c>
    </row>
    <row r="242" spans="2:14" ht="14.25" customHeight="1">
      <c r="B242" s="1" t="s">
        <v>45</v>
      </c>
      <c r="C242" s="50" t="s">
        <v>157</v>
      </c>
      <c r="D242" s="4">
        <v>0</v>
      </c>
      <c r="E242" s="4">
        <v>0</v>
      </c>
      <c r="F242" s="4">
        <v>2241.27</v>
      </c>
      <c r="G242" s="4">
        <v>10591.03</v>
      </c>
      <c r="H242" s="26">
        <f>+(G242/10)*12</f>
        <v>12709.236000000001</v>
      </c>
      <c r="I242" s="45">
        <v>3500</v>
      </c>
      <c r="J242" s="4">
        <f t="shared" ref="J242:N242" si="283">+I242*(1+J243)</f>
        <v>3500</v>
      </c>
      <c r="K242" s="4">
        <f t="shared" si="283"/>
        <v>3500</v>
      </c>
      <c r="L242" s="4">
        <f t="shared" si="283"/>
        <v>3500</v>
      </c>
      <c r="M242" s="4">
        <f t="shared" si="283"/>
        <v>3500</v>
      </c>
      <c r="N242" s="4">
        <f t="shared" si="283"/>
        <v>3500</v>
      </c>
    </row>
    <row r="243" spans="2:14" ht="14.25" customHeight="1">
      <c r="C243" s="50"/>
      <c r="D243" s="4"/>
      <c r="E243" s="46" t="e">
        <f t="shared" ref="E243:G243" si="284">+(E242-D242)/D242</f>
        <v>#DIV/0!</v>
      </c>
      <c r="F243" s="46" t="e">
        <f t="shared" si="284"/>
        <v>#DIV/0!</v>
      </c>
      <c r="G243" s="46">
        <f t="shared" si="284"/>
        <v>3.7254592262422648</v>
      </c>
      <c r="H243" s="26"/>
      <c r="I243" s="46">
        <f>+(I242-G242)/G242</f>
        <v>-0.66953166972428557</v>
      </c>
      <c r="J243" s="48"/>
      <c r="K243" s="48">
        <f t="shared" ref="K243:N243" si="285">+J243</f>
        <v>0</v>
      </c>
      <c r="L243" s="48">
        <f t="shared" si="285"/>
        <v>0</v>
      </c>
      <c r="M243" s="48">
        <f t="shared" si="285"/>
        <v>0</v>
      </c>
      <c r="N243" s="48">
        <f t="shared" si="285"/>
        <v>0</v>
      </c>
    </row>
    <row r="244" spans="2:14" ht="14.25" customHeight="1">
      <c r="B244" s="1" t="s">
        <v>45</v>
      </c>
      <c r="C244" s="50" t="s">
        <v>158</v>
      </c>
      <c r="D244" s="4">
        <v>12464.96</v>
      </c>
      <c r="E244" s="4">
        <v>18873.919999999998</v>
      </c>
      <c r="F244" s="4">
        <v>19539.71</v>
      </c>
      <c r="G244" s="4">
        <v>24317.71</v>
      </c>
      <c r="H244" s="26">
        <f>+(G244/10)*12</f>
        <v>29181.251999999997</v>
      </c>
      <c r="I244" s="45">
        <v>27000</v>
      </c>
      <c r="J244" s="49">
        <v>45000</v>
      </c>
      <c r="K244" s="4">
        <f t="shared" ref="K244:N244" si="286">+J244*(1+K245)</f>
        <v>45000</v>
      </c>
      <c r="L244" s="4">
        <f t="shared" si="286"/>
        <v>45000</v>
      </c>
      <c r="M244" s="4">
        <f t="shared" si="286"/>
        <v>45000</v>
      </c>
      <c r="N244" s="4">
        <f t="shared" si="286"/>
        <v>45000</v>
      </c>
    </row>
    <row r="245" spans="2:14" ht="14.25" customHeight="1">
      <c r="C245" s="50"/>
      <c r="D245" s="4"/>
      <c r="E245" s="46">
        <f t="shared" ref="E245:G245" si="287">+(E244-D244)/D244</f>
        <v>0.51415808795214746</v>
      </c>
      <c r="F245" s="46">
        <f t="shared" si="287"/>
        <v>3.5275660806022326E-2</v>
      </c>
      <c r="G245" s="46">
        <f t="shared" si="287"/>
        <v>0.24452768234533676</v>
      </c>
      <c r="H245" s="26"/>
      <c r="I245" s="46">
        <f>+(I244-G244)/G244</f>
        <v>0.11030191576427226</v>
      </c>
      <c r="J245" s="48"/>
      <c r="K245" s="48">
        <f t="shared" ref="K245:N245" si="288">+J245</f>
        <v>0</v>
      </c>
      <c r="L245" s="48">
        <f t="shared" si="288"/>
        <v>0</v>
      </c>
      <c r="M245" s="48">
        <f t="shared" si="288"/>
        <v>0</v>
      </c>
      <c r="N245" s="48">
        <f t="shared" si="288"/>
        <v>0</v>
      </c>
    </row>
    <row r="246" spans="2:14" ht="14.25" customHeight="1">
      <c r="B246" s="1" t="s">
        <v>45</v>
      </c>
      <c r="C246" s="50" t="s">
        <v>159</v>
      </c>
      <c r="D246" s="4">
        <v>0</v>
      </c>
      <c r="E246" s="4">
        <v>0</v>
      </c>
      <c r="F246" s="4">
        <v>2000</v>
      </c>
      <c r="G246" s="4">
        <v>0</v>
      </c>
      <c r="H246" s="26">
        <f>+(G246/10)*12</f>
        <v>0</v>
      </c>
      <c r="I246" s="45">
        <v>0</v>
      </c>
      <c r="J246" s="4">
        <f t="shared" ref="J246:N246" si="289">+I246*(1+J247)</f>
        <v>0</v>
      </c>
      <c r="K246" s="4">
        <f t="shared" si="289"/>
        <v>0</v>
      </c>
      <c r="L246" s="4">
        <f t="shared" si="289"/>
        <v>0</v>
      </c>
      <c r="M246" s="4">
        <f t="shared" si="289"/>
        <v>0</v>
      </c>
      <c r="N246" s="4">
        <f t="shared" si="289"/>
        <v>0</v>
      </c>
    </row>
    <row r="247" spans="2:14" ht="14.25" customHeight="1">
      <c r="C247" s="50"/>
      <c r="D247" s="4"/>
      <c r="E247" s="46" t="e">
        <f t="shared" ref="E247:G247" si="290">+(E246-D246)/D246</f>
        <v>#DIV/0!</v>
      </c>
      <c r="F247" s="46" t="e">
        <f t="shared" si="290"/>
        <v>#DIV/0!</v>
      </c>
      <c r="G247" s="46">
        <f t="shared" si="290"/>
        <v>-1</v>
      </c>
      <c r="H247" s="26"/>
      <c r="I247" s="46" t="e">
        <f>+(I246-G246)/G246</f>
        <v>#DIV/0!</v>
      </c>
      <c r="J247" s="48">
        <v>0</v>
      </c>
      <c r="K247" s="48">
        <f t="shared" ref="K247:N247" si="291">+J247</f>
        <v>0</v>
      </c>
      <c r="L247" s="48">
        <f t="shared" si="291"/>
        <v>0</v>
      </c>
      <c r="M247" s="48">
        <f t="shared" si="291"/>
        <v>0</v>
      </c>
      <c r="N247" s="48">
        <f t="shared" si="291"/>
        <v>0</v>
      </c>
    </row>
    <row r="248" spans="2:14" ht="14.25" customHeight="1">
      <c r="B248" s="1" t="s">
        <v>45</v>
      </c>
      <c r="C248" s="50" t="s">
        <v>160</v>
      </c>
      <c r="D248" s="4">
        <v>13115.38</v>
      </c>
      <c r="E248" s="4">
        <v>11674.67</v>
      </c>
      <c r="F248" s="4">
        <v>15411.85</v>
      </c>
      <c r="G248" s="4">
        <v>15172.13</v>
      </c>
      <c r="H248" s="26">
        <f>+(G248/10)*12</f>
        <v>18206.556</v>
      </c>
      <c r="I248" s="45">
        <v>16500</v>
      </c>
      <c r="J248" s="4">
        <f t="shared" ref="J248:N248" si="292">+I248*(1+J249)</f>
        <v>17325</v>
      </c>
      <c r="K248" s="4">
        <f t="shared" si="292"/>
        <v>18191.25</v>
      </c>
      <c r="L248" s="4">
        <f t="shared" si="292"/>
        <v>19100.8125</v>
      </c>
      <c r="M248" s="4">
        <f t="shared" si="292"/>
        <v>20055.853125000001</v>
      </c>
      <c r="N248" s="4">
        <f t="shared" si="292"/>
        <v>21058.645781250001</v>
      </c>
    </row>
    <row r="249" spans="2:14" ht="14.25" customHeight="1">
      <c r="C249" s="50"/>
      <c r="D249" s="4"/>
      <c r="E249" s="46">
        <f t="shared" ref="E249:G249" si="293">+(E248-D248)/D248</f>
        <v>-0.10984889496148791</v>
      </c>
      <c r="F249" s="46">
        <f t="shared" si="293"/>
        <v>0.32011011874425577</v>
      </c>
      <c r="G249" s="46">
        <f t="shared" si="293"/>
        <v>-1.5554265062273585E-2</v>
      </c>
      <c r="H249" s="26"/>
      <c r="I249" s="46">
        <f>+(I248-G248)/G248</f>
        <v>8.7520341573661758E-2</v>
      </c>
      <c r="J249" s="48">
        <v>0.05</v>
      </c>
      <c r="K249" s="48">
        <f t="shared" ref="K249:N249" si="294">+J249</f>
        <v>0.05</v>
      </c>
      <c r="L249" s="48">
        <f t="shared" si="294"/>
        <v>0.05</v>
      </c>
      <c r="M249" s="48">
        <f t="shared" si="294"/>
        <v>0.05</v>
      </c>
      <c r="N249" s="48">
        <f t="shared" si="294"/>
        <v>0.05</v>
      </c>
    </row>
    <row r="250" spans="2:14" ht="14.25" customHeight="1">
      <c r="B250" s="1" t="s">
        <v>45</v>
      </c>
      <c r="C250" s="50" t="s">
        <v>161</v>
      </c>
      <c r="D250" s="4">
        <v>927.11</v>
      </c>
      <c r="E250" s="4">
        <v>80.84</v>
      </c>
      <c r="F250" s="4">
        <v>232.65</v>
      </c>
      <c r="G250" s="4">
        <v>172.96</v>
      </c>
      <c r="H250" s="26">
        <f>+(G250/10)*12</f>
        <v>207.55199999999999</v>
      </c>
      <c r="I250" s="45">
        <v>0</v>
      </c>
      <c r="J250" s="4">
        <f t="shared" ref="J250:N250" si="295">+I250*(1+J251)</f>
        <v>0</v>
      </c>
      <c r="K250" s="4">
        <f t="shared" si="295"/>
        <v>0</v>
      </c>
      <c r="L250" s="4">
        <f t="shared" si="295"/>
        <v>0</v>
      </c>
      <c r="M250" s="4">
        <f t="shared" si="295"/>
        <v>0</v>
      </c>
      <c r="N250" s="4">
        <f t="shared" si="295"/>
        <v>0</v>
      </c>
    </row>
    <row r="251" spans="2:14" ht="14.25" customHeight="1">
      <c r="C251" s="50"/>
      <c r="D251" s="4"/>
      <c r="E251" s="46">
        <f t="shared" ref="E251:G251" si="296">+(E250-D250)/D250</f>
        <v>-0.91280430585367434</v>
      </c>
      <c r="F251" s="46">
        <f t="shared" si="296"/>
        <v>1.8779069767441861</v>
      </c>
      <c r="G251" s="46">
        <f t="shared" si="296"/>
        <v>-0.25656565656565655</v>
      </c>
      <c r="H251" s="26"/>
      <c r="I251" s="46">
        <f>+(I250-G250)/G250</f>
        <v>-1</v>
      </c>
      <c r="J251" s="48">
        <v>0</v>
      </c>
      <c r="K251" s="48">
        <f t="shared" ref="K251:N251" si="297">+J251</f>
        <v>0</v>
      </c>
      <c r="L251" s="48">
        <f t="shared" si="297"/>
        <v>0</v>
      </c>
      <c r="M251" s="48">
        <f t="shared" si="297"/>
        <v>0</v>
      </c>
      <c r="N251" s="48">
        <f t="shared" si="297"/>
        <v>0</v>
      </c>
    </row>
    <row r="252" spans="2:14" ht="14.25" customHeight="1">
      <c r="B252" s="1" t="s">
        <v>31</v>
      </c>
      <c r="C252" s="50" t="s">
        <v>162</v>
      </c>
      <c r="D252" s="4">
        <f t="shared" ref="D252:N252" si="298">+SUMIF($B$227:$B$251,"y",D$227:D$251)</f>
        <v>53506.189999999995</v>
      </c>
      <c r="E252" s="4">
        <f t="shared" si="298"/>
        <v>57097.799999999996</v>
      </c>
      <c r="F252" s="4">
        <f t="shared" si="298"/>
        <v>80992.62</v>
      </c>
      <c r="G252" s="4">
        <f t="shared" si="298"/>
        <v>98943.290000000008</v>
      </c>
      <c r="H252" s="26">
        <f t="shared" si="298"/>
        <v>118731.94799999999</v>
      </c>
      <c r="I252" s="45">
        <f t="shared" si="298"/>
        <v>102880</v>
      </c>
      <c r="J252" s="4">
        <f t="shared" si="298"/>
        <v>123981.4</v>
      </c>
      <c r="K252" s="4">
        <f t="shared" si="298"/>
        <v>127222.342</v>
      </c>
      <c r="L252" s="4">
        <f t="shared" si="298"/>
        <v>130609.33726</v>
      </c>
      <c r="M252" s="4">
        <f t="shared" si="298"/>
        <v>134149.20862780002</v>
      </c>
      <c r="N252" s="4">
        <f t="shared" si="298"/>
        <v>137849.105699134</v>
      </c>
    </row>
    <row r="253" spans="2:14" ht="14.25" customHeight="1">
      <c r="C253" s="50"/>
      <c r="D253" s="4"/>
      <c r="E253" s="4"/>
      <c r="F253" s="4"/>
      <c r="G253" s="4"/>
      <c r="H253" s="26"/>
      <c r="I253" s="45"/>
      <c r="J253" s="4"/>
      <c r="K253" s="4"/>
      <c r="L253" s="4"/>
      <c r="M253" s="4"/>
      <c r="N253" s="4"/>
    </row>
    <row r="254" spans="2:14" ht="14.25" customHeight="1">
      <c r="B254" s="1" t="s">
        <v>31</v>
      </c>
      <c r="C254" s="1" t="s">
        <v>163</v>
      </c>
      <c r="D254" s="4">
        <v>10503.41</v>
      </c>
      <c r="E254" s="4">
        <v>12274.85</v>
      </c>
      <c r="F254" s="4">
        <v>16866.25</v>
      </c>
      <c r="G254" s="4">
        <v>17542.68</v>
      </c>
      <c r="H254" s="26">
        <f>+(G254/10)*12</f>
        <v>21051.216</v>
      </c>
      <c r="I254" s="45">
        <v>25800</v>
      </c>
      <c r="J254" s="49">
        <v>30000</v>
      </c>
      <c r="K254" s="4">
        <f t="shared" ref="K254:N254" si="299">+J254*(1+K255)</f>
        <v>30000</v>
      </c>
      <c r="L254" s="4">
        <f t="shared" si="299"/>
        <v>30000</v>
      </c>
      <c r="M254" s="4">
        <f t="shared" si="299"/>
        <v>30000</v>
      </c>
      <c r="N254" s="4">
        <f t="shared" si="299"/>
        <v>30000</v>
      </c>
    </row>
    <row r="255" spans="2:14" ht="14.25" customHeight="1">
      <c r="D255" s="4"/>
      <c r="E255" s="46">
        <f t="shared" ref="E255:G255" si="300">+(E254-D254)/D254</f>
        <v>0.16865379909953057</v>
      </c>
      <c r="F255" s="46">
        <f t="shared" si="300"/>
        <v>0.37404937738546701</v>
      </c>
      <c r="G255" s="46">
        <f t="shared" si="300"/>
        <v>4.0105536203957626E-2</v>
      </c>
      <c r="H255" s="26"/>
      <c r="I255" s="46">
        <f>+(I254-G254)/G254</f>
        <v>0.47069888979334967</v>
      </c>
      <c r="J255" s="48"/>
      <c r="K255" s="48">
        <f t="shared" ref="K255:N255" si="301">+J255</f>
        <v>0</v>
      </c>
      <c r="L255" s="48">
        <f t="shared" si="301"/>
        <v>0</v>
      </c>
      <c r="M255" s="48">
        <f t="shared" si="301"/>
        <v>0</v>
      </c>
      <c r="N255" s="48">
        <f t="shared" si="301"/>
        <v>0</v>
      </c>
    </row>
    <row r="256" spans="2:14" ht="14.25" customHeight="1">
      <c r="B256" s="1" t="s">
        <v>31</v>
      </c>
      <c r="C256" s="1" t="s">
        <v>164</v>
      </c>
      <c r="D256" s="4">
        <v>0</v>
      </c>
      <c r="E256" s="4">
        <v>0</v>
      </c>
      <c r="F256" s="4">
        <v>537.30999999999995</v>
      </c>
      <c r="G256" s="4">
        <v>9439.5499999999993</v>
      </c>
      <c r="H256" s="26">
        <f>+(G256/10)*12</f>
        <v>11327.46</v>
      </c>
      <c r="I256" s="45">
        <v>5000</v>
      </c>
      <c r="J256" s="4">
        <f t="shared" ref="J256:N256" si="302">+I256*(1+J257)</f>
        <v>5000</v>
      </c>
      <c r="K256" s="4">
        <f t="shared" si="302"/>
        <v>5000</v>
      </c>
      <c r="L256" s="4">
        <f t="shared" si="302"/>
        <v>5000</v>
      </c>
      <c r="M256" s="4">
        <f t="shared" si="302"/>
        <v>5000</v>
      </c>
      <c r="N256" s="4">
        <f t="shared" si="302"/>
        <v>5000</v>
      </c>
    </row>
    <row r="257" spans="2:14" ht="14.25" customHeight="1">
      <c r="D257" s="4"/>
      <c r="E257" s="46" t="e">
        <f t="shared" ref="E257:G257" si="303">+(E256-D256)/D256</f>
        <v>#DIV/0!</v>
      </c>
      <c r="F257" s="46" t="e">
        <f t="shared" si="303"/>
        <v>#DIV/0!</v>
      </c>
      <c r="G257" s="46">
        <f t="shared" si="303"/>
        <v>16.568163629934304</v>
      </c>
      <c r="H257" s="26"/>
      <c r="I257" s="46">
        <f>+(I256-G256)/G256</f>
        <v>-0.47031373317583991</v>
      </c>
      <c r="J257" s="48"/>
      <c r="K257" s="48">
        <f t="shared" ref="K257:N257" si="304">+J257</f>
        <v>0</v>
      </c>
      <c r="L257" s="48">
        <f t="shared" si="304"/>
        <v>0</v>
      </c>
      <c r="M257" s="48">
        <f t="shared" si="304"/>
        <v>0</v>
      </c>
      <c r="N257" s="48">
        <f t="shared" si="304"/>
        <v>0</v>
      </c>
    </row>
    <row r="258" spans="2:14" ht="14.25" customHeight="1">
      <c r="B258" s="1" t="s">
        <v>31</v>
      </c>
      <c r="C258" s="1" t="s">
        <v>165</v>
      </c>
      <c r="D258" s="4">
        <v>0</v>
      </c>
      <c r="E258" s="4">
        <v>0</v>
      </c>
      <c r="F258" s="4">
        <v>0</v>
      </c>
      <c r="G258" s="4">
        <v>0</v>
      </c>
      <c r="H258" s="26">
        <v>0</v>
      </c>
      <c r="I258" s="45">
        <v>0</v>
      </c>
      <c r="J258" s="4"/>
      <c r="K258" s="4"/>
      <c r="L258" s="4"/>
      <c r="M258" s="4"/>
      <c r="N258" s="4"/>
    </row>
    <row r="259" spans="2:14" ht="14.25" customHeight="1">
      <c r="B259" s="1" t="s">
        <v>31</v>
      </c>
      <c r="C259" s="1" t="s">
        <v>166</v>
      </c>
      <c r="D259" s="4">
        <v>10508.05</v>
      </c>
      <c r="E259" s="4">
        <v>8955.1200000000008</v>
      </c>
      <c r="F259" s="4">
        <v>7589.42</v>
      </c>
      <c r="G259" s="4">
        <v>3249.87</v>
      </c>
      <c r="H259" s="26">
        <f t="shared" ref="H259:H262" si="305">+(G259/10)*12</f>
        <v>3899.8439999999996</v>
      </c>
      <c r="I259" s="45">
        <v>4741</v>
      </c>
      <c r="J259" s="4">
        <f>+SUMIF('Existing Debt'!$K$9:$K$43,'Income Statement'!J$5,'Existing Debt'!$N$9:$N$43)</f>
        <v>3301</v>
      </c>
      <c r="K259" s="4">
        <f>+SUMIF('Existing Debt'!$K$9:$K$43,'Income Statement'!K$5,'Existing Debt'!$N$9:$N$43)</f>
        <v>1851</v>
      </c>
      <c r="L259" s="4">
        <f>+SUMIF('Existing Debt'!$K$9:$K$43,'Income Statement'!L$5,'Existing Debt'!$N$9:$N$43)</f>
        <v>370</v>
      </c>
      <c r="M259" s="4">
        <f>+SUMIF('Existing Debt'!$K$9:$K$43,'Income Statement'!M$5,'Existing Debt'!$N$9:$N$43)</f>
        <v>0</v>
      </c>
      <c r="N259" s="4">
        <f>+SUMIF('Existing Debt'!$K$9:$K$43,'Income Statement'!N$5,'Existing Debt'!$N$9:$N$43)</f>
        <v>0</v>
      </c>
    </row>
    <row r="260" spans="2:14" ht="14.25" customHeight="1">
      <c r="B260" s="1" t="s">
        <v>31</v>
      </c>
      <c r="C260" s="1" t="s">
        <v>167</v>
      </c>
      <c r="D260" s="4">
        <v>111383.42</v>
      </c>
      <c r="E260" s="4">
        <v>112754.52</v>
      </c>
      <c r="F260" s="4">
        <v>77050.570000000007</v>
      </c>
      <c r="G260" s="4">
        <v>57604.95</v>
      </c>
      <c r="H260" s="26">
        <f t="shared" si="305"/>
        <v>69125.94</v>
      </c>
      <c r="I260" s="45">
        <v>116968</v>
      </c>
      <c r="J260" s="4">
        <f>+SUMIF('Existing Debt'!$K$9:$K$43,'Income Statement'!J$5,'Existing Debt'!$M$9:$M$43)</f>
        <v>118407</v>
      </c>
      <c r="K260" s="4">
        <f>+SUMIF('Existing Debt'!$K$9:$K$43,'Income Statement'!K$5,'Existing Debt'!$M$9:$M$43)</f>
        <v>119858</v>
      </c>
      <c r="L260" s="4">
        <f>+SUMIF('Existing Debt'!$K$9:$K$43,'Income Statement'!L$5,'Existing Debt'!$M$9:$M$43)</f>
        <v>60486</v>
      </c>
      <c r="M260" s="4">
        <f>+SUMIF('Existing Debt'!$K$9:$K$43,'Income Statement'!M$5,'Existing Debt'!$M$9:$M$43)</f>
        <v>0</v>
      </c>
      <c r="N260" s="4">
        <f>+SUMIF('Existing Debt'!$K$9:$K$43,'Income Statement'!N$5,'Existing Debt'!$M$9:$M$43)</f>
        <v>0</v>
      </c>
    </row>
    <row r="261" spans="2:14" ht="14.25" customHeight="1">
      <c r="B261" s="1" t="s">
        <v>31</v>
      </c>
      <c r="C261" s="1" t="s">
        <v>168</v>
      </c>
      <c r="D261" s="4">
        <v>5087.3</v>
      </c>
      <c r="E261" s="4">
        <v>3429.12</v>
      </c>
      <c r="F261" s="4">
        <v>1733.68</v>
      </c>
      <c r="G261" s="4">
        <v>0</v>
      </c>
      <c r="H261" s="26">
        <f t="shared" si="305"/>
        <v>0</v>
      </c>
      <c r="I261" s="45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</row>
    <row r="262" spans="2:14" ht="14.25" customHeight="1">
      <c r="B262" s="1" t="s">
        <v>31</v>
      </c>
      <c r="C262" s="1" t="s">
        <v>169</v>
      </c>
      <c r="D262" s="4">
        <v>73696.899999999994</v>
      </c>
      <c r="E262" s="4">
        <v>75355.08</v>
      </c>
      <c r="F262" s="4">
        <v>114120.22</v>
      </c>
      <c r="G262" s="4">
        <v>0</v>
      </c>
      <c r="H262" s="26">
        <f t="shared" si="305"/>
        <v>0</v>
      </c>
      <c r="I262" s="45">
        <v>80000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</row>
    <row r="263" spans="2:14" ht="14.25" customHeight="1">
      <c r="C263" s="1" t="s">
        <v>170</v>
      </c>
      <c r="D263" s="4"/>
      <c r="E263" s="4"/>
      <c r="F263" s="4"/>
      <c r="G263" s="4"/>
      <c r="H263" s="26"/>
      <c r="I263" s="45"/>
      <c r="J263" s="4"/>
      <c r="K263" s="4"/>
      <c r="L263" s="4"/>
      <c r="M263" s="4"/>
      <c r="N263" s="4"/>
    </row>
    <row r="264" spans="2:14" ht="14.25" customHeight="1">
      <c r="B264" s="1" t="s">
        <v>45</v>
      </c>
      <c r="C264" s="50" t="s">
        <v>171</v>
      </c>
      <c r="D264" s="4">
        <v>1263.45</v>
      </c>
      <c r="E264" s="4">
        <v>1668.35</v>
      </c>
      <c r="F264" s="4">
        <v>1669.8</v>
      </c>
      <c r="G264" s="4">
        <v>0</v>
      </c>
      <c r="H264" s="26">
        <f>+(G264/10)*12</f>
        <v>0</v>
      </c>
      <c r="I264" s="45">
        <v>3200</v>
      </c>
      <c r="J264" s="4">
        <f t="shared" ref="J264:N264" si="306">+I264*(1+J265)</f>
        <v>3264</v>
      </c>
      <c r="K264" s="4">
        <f t="shared" si="306"/>
        <v>3329.28</v>
      </c>
      <c r="L264" s="4">
        <f t="shared" si="306"/>
        <v>3395.8656000000001</v>
      </c>
      <c r="M264" s="4">
        <f t="shared" si="306"/>
        <v>3463.7829120000001</v>
      </c>
      <c r="N264" s="4">
        <f t="shared" si="306"/>
        <v>3533.0585702400003</v>
      </c>
    </row>
    <row r="265" spans="2:14" ht="14.25" customHeight="1">
      <c r="C265" s="50"/>
      <c r="D265" s="4"/>
      <c r="E265" s="46">
        <f t="shared" ref="E265:G265" si="307">+(E264-D264)/D264</f>
        <v>0.32047172424710108</v>
      </c>
      <c r="F265" s="46">
        <f t="shared" si="307"/>
        <v>8.6912218659156984E-4</v>
      </c>
      <c r="G265" s="46">
        <f t="shared" si="307"/>
        <v>-1</v>
      </c>
      <c r="H265" s="26"/>
      <c r="I265" s="46" t="e">
        <f>+(I264-G264)/G264</f>
        <v>#DIV/0!</v>
      </c>
      <c r="J265" s="52">
        <v>0.02</v>
      </c>
      <c r="K265" s="48">
        <f t="shared" ref="K265:N265" si="308">+J265</f>
        <v>0.02</v>
      </c>
      <c r="L265" s="48">
        <f t="shared" si="308"/>
        <v>0.02</v>
      </c>
      <c r="M265" s="48">
        <f t="shared" si="308"/>
        <v>0.02</v>
      </c>
      <c r="N265" s="48">
        <f t="shared" si="308"/>
        <v>0.02</v>
      </c>
    </row>
    <row r="266" spans="2:14" ht="14.25" customHeight="1">
      <c r="B266" s="1" t="s">
        <v>45</v>
      </c>
      <c r="C266" s="50" t="s">
        <v>172</v>
      </c>
      <c r="D266" s="4">
        <v>91197.53</v>
      </c>
      <c r="E266" s="4">
        <v>82320.36</v>
      </c>
      <c r="F266" s="4">
        <v>82531.75</v>
      </c>
      <c r="G266" s="4">
        <v>82468.039999999994</v>
      </c>
      <c r="H266" s="26">
        <f>+(G266/10)*12</f>
        <v>98961.648000000001</v>
      </c>
      <c r="I266" s="45">
        <v>95000</v>
      </c>
      <c r="J266" s="4">
        <f t="shared" ref="J266:N266" si="309">+I266*(1+J267)</f>
        <v>99750</v>
      </c>
      <c r="K266" s="4">
        <f t="shared" si="309"/>
        <v>104737.5</v>
      </c>
      <c r="L266" s="4">
        <f t="shared" si="309"/>
        <v>109974.375</v>
      </c>
      <c r="M266" s="4">
        <f t="shared" si="309"/>
        <v>115473.09375</v>
      </c>
      <c r="N266" s="4">
        <f t="shared" si="309"/>
        <v>121246.74843750001</v>
      </c>
    </row>
    <row r="267" spans="2:14" ht="14.25" customHeight="1">
      <c r="C267" s="50"/>
      <c r="D267" s="4"/>
      <c r="E267" s="46">
        <f t="shared" ref="E267:G267" si="310">+(E266-D266)/D266</f>
        <v>-9.7340026643265437E-2</v>
      </c>
      <c r="F267" s="46">
        <f t="shared" si="310"/>
        <v>2.567894503862707E-3</v>
      </c>
      <c r="G267" s="46">
        <f t="shared" si="310"/>
        <v>-7.7194534224715218E-4</v>
      </c>
      <c r="H267" s="26"/>
      <c r="I267" s="46">
        <f>+(I266-G266)/G266</f>
        <v>0.1519614143855002</v>
      </c>
      <c r="J267" s="52">
        <v>0.05</v>
      </c>
      <c r="K267" s="48">
        <f t="shared" ref="K267:N267" si="311">+J267</f>
        <v>0.05</v>
      </c>
      <c r="L267" s="48">
        <f t="shared" si="311"/>
        <v>0.05</v>
      </c>
      <c r="M267" s="48">
        <f t="shared" si="311"/>
        <v>0.05</v>
      </c>
      <c r="N267" s="48">
        <f t="shared" si="311"/>
        <v>0.05</v>
      </c>
    </row>
    <row r="268" spans="2:14" ht="14.25" customHeight="1">
      <c r="B268" s="1" t="s">
        <v>45</v>
      </c>
      <c r="C268" s="50" t="s">
        <v>173</v>
      </c>
      <c r="D268" s="4">
        <v>6168.79</v>
      </c>
      <c r="E268" s="4">
        <v>7345.54</v>
      </c>
      <c r="F268" s="4">
        <v>10698.85</v>
      </c>
      <c r="G268" s="4">
        <v>10161.950000000001</v>
      </c>
      <c r="H268" s="26">
        <f>+(G268/10)*12</f>
        <v>12194.34</v>
      </c>
      <c r="I268" s="45">
        <v>12000</v>
      </c>
      <c r="J268" s="4">
        <f t="shared" ref="J268:N268" si="312">+I268*(1+J269)</f>
        <v>12600</v>
      </c>
      <c r="K268" s="4">
        <f t="shared" si="312"/>
        <v>13230</v>
      </c>
      <c r="L268" s="4">
        <f t="shared" si="312"/>
        <v>13891.5</v>
      </c>
      <c r="M268" s="4">
        <f t="shared" si="312"/>
        <v>14586.075000000001</v>
      </c>
      <c r="N268" s="4">
        <f t="shared" si="312"/>
        <v>15315.378750000002</v>
      </c>
    </row>
    <row r="269" spans="2:14" ht="14.25" customHeight="1">
      <c r="C269" s="50"/>
      <c r="D269" s="4"/>
      <c r="E269" s="46">
        <f t="shared" ref="E269:G269" si="313">+(E268-D268)/D268</f>
        <v>0.19075864148398633</v>
      </c>
      <c r="F269" s="46">
        <f t="shared" si="313"/>
        <v>0.45650966436776608</v>
      </c>
      <c r="G269" s="46">
        <f t="shared" si="313"/>
        <v>-5.0182963589544632E-2</v>
      </c>
      <c r="H269" s="26"/>
      <c r="I269" s="46">
        <f>+(I268-G268)/G268</f>
        <v>0.18087571775102212</v>
      </c>
      <c r="J269" s="52">
        <v>0.05</v>
      </c>
      <c r="K269" s="48">
        <f t="shared" ref="K269:N269" si="314">+J269</f>
        <v>0.05</v>
      </c>
      <c r="L269" s="48">
        <f t="shared" si="314"/>
        <v>0.05</v>
      </c>
      <c r="M269" s="48">
        <f t="shared" si="314"/>
        <v>0.05</v>
      </c>
      <c r="N269" s="48">
        <f t="shared" si="314"/>
        <v>0.05</v>
      </c>
    </row>
    <row r="270" spans="2:14" ht="14.25" customHeight="1">
      <c r="B270" s="1" t="s">
        <v>45</v>
      </c>
      <c r="C270" s="50" t="s">
        <v>174</v>
      </c>
      <c r="D270" s="4">
        <v>38637.46</v>
      </c>
      <c r="E270" s="4">
        <v>39209.53</v>
      </c>
      <c r="F270" s="4">
        <v>46327.05</v>
      </c>
      <c r="G270" s="4">
        <v>44174.27</v>
      </c>
      <c r="H270" s="26">
        <f>+(G270/10)*12</f>
        <v>53009.123999999996</v>
      </c>
      <c r="I270" s="45">
        <v>48000</v>
      </c>
      <c r="J270" s="4">
        <f t="shared" ref="J270:N270" si="315">+I270*(1+J271)</f>
        <v>52800.000000000007</v>
      </c>
      <c r="K270" s="4">
        <f t="shared" si="315"/>
        <v>58080.000000000015</v>
      </c>
      <c r="L270" s="4">
        <f t="shared" si="315"/>
        <v>63888.000000000022</v>
      </c>
      <c r="M270" s="4">
        <f t="shared" si="315"/>
        <v>70276.800000000032</v>
      </c>
      <c r="N270" s="4">
        <f t="shared" si="315"/>
        <v>77304.48000000004</v>
      </c>
    </row>
    <row r="271" spans="2:14" ht="14.25" customHeight="1">
      <c r="C271" s="50"/>
      <c r="D271" s="4"/>
      <c r="E271" s="46">
        <f t="shared" ref="E271:G271" si="316">+(E270-D270)/D270</f>
        <v>1.4806097502268517E-2</v>
      </c>
      <c r="F271" s="46">
        <f t="shared" si="316"/>
        <v>0.18152525674242981</v>
      </c>
      <c r="G271" s="46">
        <f t="shared" si="316"/>
        <v>-4.646917945347278E-2</v>
      </c>
      <c r="H271" s="26"/>
      <c r="I271" s="46">
        <f>+(I270-G270)/G270</f>
        <v>8.6605392686738308E-2</v>
      </c>
      <c r="J271" s="52">
        <v>0.1</v>
      </c>
      <c r="K271" s="48">
        <f t="shared" ref="K271:N271" si="317">+J271</f>
        <v>0.1</v>
      </c>
      <c r="L271" s="48">
        <f t="shared" si="317"/>
        <v>0.1</v>
      </c>
      <c r="M271" s="48">
        <f t="shared" si="317"/>
        <v>0.1</v>
      </c>
      <c r="N271" s="48">
        <f t="shared" si="317"/>
        <v>0.1</v>
      </c>
    </row>
    <row r="272" spans="2:14" ht="14.25" customHeight="1">
      <c r="B272" s="1" t="s">
        <v>45</v>
      </c>
      <c r="C272" s="50" t="s">
        <v>175</v>
      </c>
      <c r="D272" s="4">
        <v>10420.67</v>
      </c>
      <c r="E272" s="4">
        <v>11875.73</v>
      </c>
      <c r="F272" s="4">
        <v>10774.46</v>
      </c>
      <c r="G272" s="4">
        <v>11729.55</v>
      </c>
      <c r="H272" s="26">
        <f>+(G272/10)*12</f>
        <v>14075.46</v>
      </c>
      <c r="I272" s="45">
        <v>12000</v>
      </c>
      <c r="J272" s="4">
        <f t="shared" ref="J272:N272" si="318">+I272*(1+J273)</f>
        <v>12600</v>
      </c>
      <c r="K272" s="4">
        <f t="shared" si="318"/>
        <v>13230</v>
      </c>
      <c r="L272" s="4">
        <f t="shared" si="318"/>
        <v>13891.5</v>
      </c>
      <c r="M272" s="4">
        <f t="shared" si="318"/>
        <v>14586.075000000001</v>
      </c>
      <c r="N272" s="4">
        <f t="shared" si="318"/>
        <v>15315.378750000002</v>
      </c>
    </row>
    <row r="273" spans="2:14" ht="14.25" customHeight="1">
      <c r="C273" s="50"/>
      <c r="D273" s="4"/>
      <c r="E273" s="46">
        <f t="shared" ref="E273:G273" si="319">+(E272-D272)/D272</f>
        <v>0.13963209659263748</v>
      </c>
      <c r="F273" s="46">
        <f t="shared" si="319"/>
        <v>-9.2732825687347253E-2</v>
      </c>
      <c r="G273" s="46">
        <f t="shared" si="319"/>
        <v>8.8643885633247529E-2</v>
      </c>
      <c r="H273" s="26"/>
      <c r="I273" s="46">
        <f>+(I272-G272)/G272</f>
        <v>2.3057150530071551E-2</v>
      </c>
      <c r="J273" s="52">
        <v>0.05</v>
      </c>
      <c r="K273" s="48">
        <f t="shared" ref="K273:N273" si="320">+J273</f>
        <v>0.05</v>
      </c>
      <c r="L273" s="48">
        <f t="shared" si="320"/>
        <v>0.05</v>
      </c>
      <c r="M273" s="48">
        <f t="shared" si="320"/>
        <v>0.05</v>
      </c>
      <c r="N273" s="48">
        <f t="shared" si="320"/>
        <v>0.05</v>
      </c>
    </row>
    <row r="274" spans="2:14" ht="14.25" customHeight="1">
      <c r="B274" s="1" t="s">
        <v>45</v>
      </c>
      <c r="C274" s="50" t="s">
        <v>176</v>
      </c>
      <c r="D274" s="4">
        <v>2594.4899999999998</v>
      </c>
      <c r="E274" s="4">
        <v>4218.83</v>
      </c>
      <c r="F274" s="4">
        <v>4370.6899999999996</v>
      </c>
      <c r="G274" s="4">
        <v>4425.26</v>
      </c>
      <c r="H274" s="26">
        <f>+(G274/10)*12</f>
        <v>5310.3119999999999</v>
      </c>
      <c r="I274" s="45">
        <v>6000</v>
      </c>
      <c r="J274" s="4">
        <f t="shared" ref="J274:N274" si="321">+I274*(1+J275)</f>
        <v>6300</v>
      </c>
      <c r="K274" s="4">
        <f t="shared" si="321"/>
        <v>6615</v>
      </c>
      <c r="L274" s="4">
        <f t="shared" si="321"/>
        <v>6945.75</v>
      </c>
      <c r="M274" s="4">
        <f t="shared" si="321"/>
        <v>7293.0375000000004</v>
      </c>
      <c r="N274" s="4">
        <f t="shared" si="321"/>
        <v>7657.6893750000008</v>
      </c>
    </row>
    <row r="275" spans="2:14" ht="14.25" customHeight="1">
      <c r="C275" s="50"/>
      <c r="D275" s="4"/>
      <c r="E275" s="46">
        <f t="shared" ref="E275:G275" si="322">+(E274-D274)/D274</f>
        <v>0.62607294689900528</v>
      </c>
      <c r="F275" s="46">
        <f t="shared" si="322"/>
        <v>3.5995761858145431E-2</v>
      </c>
      <c r="G275" s="46">
        <f t="shared" si="322"/>
        <v>1.2485442801937594E-2</v>
      </c>
      <c r="H275" s="26"/>
      <c r="I275" s="46">
        <f>+(I274-G274)/G274</f>
        <v>0.35585253747802381</v>
      </c>
      <c r="J275" s="48">
        <v>0.05</v>
      </c>
      <c r="K275" s="48">
        <f t="shared" ref="K275:N275" si="323">+J275</f>
        <v>0.05</v>
      </c>
      <c r="L275" s="48">
        <f t="shared" si="323"/>
        <v>0.05</v>
      </c>
      <c r="M275" s="48">
        <f t="shared" si="323"/>
        <v>0.05</v>
      </c>
      <c r="N275" s="48">
        <f t="shared" si="323"/>
        <v>0.05</v>
      </c>
    </row>
    <row r="276" spans="2:14" ht="14.25" customHeight="1">
      <c r="B276" s="1" t="s">
        <v>31</v>
      </c>
      <c r="C276" s="50" t="s">
        <v>177</v>
      </c>
      <c r="D276" s="4">
        <f t="shared" ref="D276:N276" si="324">+SUMIF($B$263:$B$275,"y",D$263:D$275)</f>
        <v>150282.38999999998</v>
      </c>
      <c r="E276" s="4">
        <f t="shared" si="324"/>
        <v>146638.34</v>
      </c>
      <c r="F276" s="4">
        <f t="shared" si="324"/>
        <v>156372.6</v>
      </c>
      <c r="G276" s="4">
        <f t="shared" si="324"/>
        <v>152959.06999999998</v>
      </c>
      <c r="H276" s="26">
        <f t="shared" si="324"/>
        <v>183550.88399999999</v>
      </c>
      <c r="I276" s="45">
        <f t="shared" si="324"/>
        <v>176200</v>
      </c>
      <c r="J276" s="4">
        <f t="shared" si="324"/>
        <v>187314</v>
      </c>
      <c r="K276" s="4">
        <f t="shared" si="324"/>
        <v>199221.78000000003</v>
      </c>
      <c r="L276" s="4">
        <f t="shared" si="324"/>
        <v>211986.99060000002</v>
      </c>
      <c r="M276" s="4">
        <f t="shared" si="324"/>
        <v>225678.86416200004</v>
      </c>
      <c r="N276" s="4">
        <f t="shared" si="324"/>
        <v>240372.73388274002</v>
      </c>
    </row>
    <row r="277" spans="2:14" ht="14.25" customHeight="1">
      <c r="B277" s="1" t="s">
        <v>31</v>
      </c>
      <c r="C277" s="1" t="s">
        <v>178</v>
      </c>
      <c r="D277" s="4">
        <v>131551.01</v>
      </c>
      <c r="E277" s="4">
        <v>157585.29999999999</v>
      </c>
      <c r="F277" s="4">
        <v>310863.82</v>
      </c>
      <c r="G277" s="4">
        <v>163372.16</v>
      </c>
      <c r="H277" s="26">
        <f>+(G277/10)*12</f>
        <v>196046.592</v>
      </c>
      <c r="I277" s="45">
        <v>250000</v>
      </c>
      <c r="J277" s="49">
        <v>300000</v>
      </c>
      <c r="K277" s="4">
        <f t="shared" ref="K277:N277" si="325">+J277*(1+K278)</f>
        <v>300000</v>
      </c>
      <c r="L277" s="4">
        <f t="shared" si="325"/>
        <v>300000</v>
      </c>
      <c r="M277" s="4">
        <f t="shared" si="325"/>
        <v>300000</v>
      </c>
      <c r="N277" s="4">
        <f t="shared" si="325"/>
        <v>300000</v>
      </c>
    </row>
    <row r="278" spans="2:14" ht="14.25" customHeight="1">
      <c r="D278" s="4"/>
      <c r="E278" s="46">
        <f t="shared" ref="E278:G278" si="326">+(E277-D277)/D277</f>
        <v>0.19790262347662688</v>
      </c>
      <c r="F278" s="46">
        <f t="shared" si="326"/>
        <v>0.97267016657010541</v>
      </c>
      <c r="G278" s="46">
        <f t="shared" si="326"/>
        <v>-0.47445746500831137</v>
      </c>
      <c r="H278" s="26"/>
      <c r="I278" s="46">
        <f>+(I277-G277)/G277</f>
        <v>0.53024848297286387</v>
      </c>
      <c r="J278" s="48"/>
      <c r="K278" s="48">
        <f t="shared" ref="K278:N278" si="327">+J278</f>
        <v>0</v>
      </c>
      <c r="L278" s="48">
        <f t="shared" si="327"/>
        <v>0</v>
      </c>
      <c r="M278" s="48">
        <f t="shared" si="327"/>
        <v>0</v>
      </c>
      <c r="N278" s="48">
        <f t="shared" si="327"/>
        <v>0</v>
      </c>
    </row>
    <row r="279" spans="2:14" ht="14.25" customHeight="1">
      <c r="C279" s="17" t="s">
        <v>179</v>
      </c>
      <c r="D279" s="58">
        <f t="shared" ref="D279:N279" si="328">+SUMIF($B$69:$B$278,"x",D$69:D$278)</f>
        <v>7298945.2300000014</v>
      </c>
      <c r="E279" s="58">
        <f t="shared" si="328"/>
        <v>8273421.3199999984</v>
      </c>
      <c r="F279" s="58">
        <f t="shared" si="328"/>
        <v>7346614.5599999968</v>
      </c>
      <c r="G279" s="58">
        <f t="shared" si="328"/>
        <v>8912505.9100000001</v>
      </c>
      <c r="H279" s="59">
        <f t="shared" si="328"/>
        <v>10660818.619999999</v>
      </c>
      <c r="I279" s="60">
        <f t="shared" si="328"/>
        <v>10850164</v>
      </c>
      <c r="J279" s="58">
        <f t="shared" si="328"/>
        <v>10411056.290000001</v>
      </c>
      <c r="K279" s="58">
        <f t="shared" si="328"/>
        <v>10976075.672700001</v>
      </c>
      <c r="L279" s="58">
        <f t="shared" si="328"/>
        <v>11558865.715480998</v>
      </c>
      <c r="M279" s="58">
        <f t="shared" si="328"/>
        <v>12238865.189889427</v>
      </c>
      <c r="N279" s="58">
        <f t="shared" si="328"/>
        <v>13100958.443953192</v>
      </c>
    </row>
    <row r="280" spans="2:14" ht="14.25" customHeight="1">
      <c r="C280" s="50"/>
      <c r="D280" s="4"/>
      <c r="E280" s="4"/>
      <c r="F280" s="4"/>
      <c r="G280" s="4"/>
      <c r="H280" s="26"/>
      <c r="I280" s="45"/>
      <c r="J280" s="4"/>
      <c r="K280" s="4"/>
      <c r="L280" s="4"/>
      <c r="M280" s="4"/>
      <c r="N280" s="4"/>
    </row>
    <row r="281" spans="2:14" ht="14.25" customHeight="1">
      <c r="C281" s="64" t="s">
        <v>180</v>
      </c>
      <c r="D281" s="65">
        <f t="shared" ref="D281:N281" si="329">+D66-D279</f>
        <v>131971.33999999892</v>
      </c>
      <c r="E281" s="65">
        <f t="shared" si="329"/>
        <v>194543.09000000171</v>
      </c>
      <c r="F281" s="65">
        <f t="shared" si="329"/>
        <v>2272946.9000000022</v>
      </c>
      <c r="G281" s="65">
        <f t="shared" si="329"/>
        <v>1159304.7599999998</v>
      </c>
      <c r="H281" s="66">
        <f t="shared" si="329"/>
        <v>-389184.12799999863</v>
      </c>
      <c r="I281" s="67">
        <f t="shared" si="329"/>
        <v>1.3499999977648258</v>
      </c>
      <c r="J281" s="65">
        <f t="shared" si="329"/>
        <v>-411361.0700000003</v>
      </c>
      <c r="K281" s="65">
        <f t="shared" si="329"/>
        <v>-795091.38870000094</v>
      </c>
      <c r="L281" s="65">
        <f t="shared" si="329"/>
        <v>-1192966.5862009972</v>
      </c>
      <c r="M281" s="65">
        <f t="shared" si="329"/>
        <v>-1684352.9184238259</v>
      </c>
      <c r="N281" s="65">
        <f t="shared" si="329"/>
        <v>-2354060.7674582787</v>
      </c>
    </row>
    <row r="282" spans="2:14" ht="14.25" customHeight="1">
      <c r="C282" s="72" t="s">
        <v>181</v>
      </c>
      <c r="H282" s="26"/>
      <c r="I282" s="35"/>
    </row>
    <row r="283" spans="2:14" ht="14.25" customHeight="1">
      <c r="C283" s="73"/>
      <c r="H283" s="26"/>
      <c r="I283" s="35"/>
    </row>
    <row r="284" spans="2:14" ht="14.25" customHeight="1">
      <c r="D284" s="4"/>
      <c r="E284" s="4"/>
      <c r="F284" s="4"/>
      <c r="G284" s="4"/>
      <c r="H284" s="26"/>
      <c r="I284" s="45"/>
      <c r="J284" s="4"/>
      <c r="K284" s="4"/>
      <c r="L284" s="4"/>
      <c r="M284" s="4"/>
      <c r="N284" s="4"/>
    </row>
    <row r="285" spans="2:14" ht="14.25" customHeight="1">
      <c r="D285" s="4"/>
      <c r="E285" s="4"/>
      <c r="F285" s="4"/>
      <c r="H285" s="26"/>
      <c r="I285" s="35"/>
    </row>
    <row r="286" spans="2:14" ht="14.25" customHeight="1">
      <c r="D286" s="4"/>
      <c r="E286" s="4"/>
      <c r="F286" s="4"/>
      <c r="H286" s="26"/>
      <c r="I286" s="35"/>
    </row>
    <row r="287" spans="2:14" ht="14.25" customHeight="1">
      <c r="D287" s="4"/>
      <c r="E287" s="4"/>
      <c r="F287" s="4"/>
      <c r="G287" s="68"/>
      <c r="H287" s="26"/>
      <c r="I287" s="35"/>
    </row>
    <row r="288" spans="2:14" ht="14.25" customHeight="1">
      <c r="D288" s="68"/>
      <c r="E288" s="68"/>
      <c r="F288" s="68"/>
      <c r="G288" s="68"/>
      <c r="H288" s="26"/>
      <c r="I288" s="35"/>
    </row>
    <row r="289" spans="4:9" ht="14.25" customHeight="1">
      <c r="D289" s="68"/>
      <c r="E289" s="68"/>
      <c r="F289" s="68"/>
      <c r="G289" s="68"/>
      <c r="H289" s="26"/>
      <c r="I289" s="35"/>
    </row>
    <row r="290" spans="4:9" ht="14.25" customHeight="1">
      <c r="D290" s="68"/>
      <c r="E290" s="68"/>
      <c r="F290" s="68"/>
      <c r="G290" s="68"/>
      <c r="H290" s="26"/>
      <c r="I290" s="35"/>
    </row>
    <row r="291" spans="4:9" ht="14.25" customHeight="1">
      <c r="D291" s="68"/>
      <c r="E291" s="68"/>
      <c r="F291" s="68"/>
      <c r="G291" s="68"/>
      <c r="H291" s="26"/>
      <c r="I291" s="35"/>
    </row>
    <row r="292" spans="4:9" ht="14.25" customHeight="1">
      <c r="D292" s="68"/>
      <c r="E292" s="68"/>
      <c r="F292" s="68"/>
      <c r="G292" s="68"/>
      <c r="H292" s="26"/>
      <c r="I292" s="35"/>
    </row>
    <row r="293" spans="4:9" ht="14.25" customHeight="1">
      <c r="D293" s="68"/>
      <c r="E293" s="68"/>
      <c r="F293" s="68"/>
      <c r="G293" s="68"/>
      <c r="H293" s="26"/>
      <c r="I293" s="35"/>
    </row>
    <row r="294" spans="4:9" ht="14.25" customHeight="1">
      <c r="D294" s="68"/>
      <c r="E294" s="68"/>
      <c r="F294" s="68"/>
      <c r="G294" s="68"/>
      <c r="H294" s="26"/>
      <c r="I294" s="35"/>
    </row>
    <row r="295" spans="4:9" ht="14.25" customHeight="1">
      <c r="D295" s="68"/>
      <c r="E295" s="68"/>
      <c r="F295" s="68"/>
      <c r="G295" s="68"/>
      <c r="H295" s="26"/>
      <c r="I295" s="35"/>
    </row>
    <row r="296" spans="4:9" ht="14.25" customHeight="1">
      <c r="D296" s="68"/>
      <c r="E296" s="68"/>
      <c r="F296" s="68"/>
      <c r="G296" s="68"/>
      <c r="H296" s="26"/>
      <c r="I296" s="35"/>
    </row>
    <row r="297" spans="4:9" ht="14.25" customHeight="1">
      <c r="D297" s="68"/>
      <c r="E297" s="68"/>
      <c r="F297" s="68"/>
      <c r="G297" s="68"/>
      <c r="H297" s="26"/>
      <c r="I297" s="35"/>
    </row>
    <row r="298" spans="4:9" ht="14.25" customHeight="1">
      <c r="H298" s="26"/>
      <c r="I298" s="35"/>
    </row>
    <row r="299" spans="4:9" ht="14.25" customHeight="1">
      <c r="D299" s="4"/>
      <c r="E299" s="4"/>
      <c r="F299" s="4"/>
      <c r="G299" s="4"/>
      <c r="H299" s="26"/>
      <c r="I299" s="35"/>
    </row>
    <row r="300" spans="4:9" ht="14.25" customHeight="1">
      <c r="H300" s="26"/>
      <c r="I300" s="35"/>
    </row>
    <row r="301" spans="4:9" ht="14.25" customHeight="1">
      <c r="H301" s="26"/>
      <c r="I301" s="35"/>
    </row>
    <row r="302" spans="4:9" ht="14.25" customHeight="1">
      <c r="H302" s="26"/>
      <c r="I302" s="35"/>
    </row>
    <row r="303" spans="4:9" ht="14.25" customHeight="1">
      <c r="H303" s="26"/>
      <c r="I303" s="35"/>
    </row>
    <row r="304" spans="4:9" ht="14.25" customHeight="1">
      <c r="H304" s="26"/>
      <c r="I304" s="35"/>
    </row>
    <row r="305" spans="8:9" ht="14.25" customHeight="1">
      <c r="H305" s="26"/>
      <c r="I305" s="35"/>
    </row>
    <row r="306" spans="8:9" ht="14.25" customHeight="1">
      <c r="H306" s="26"/>
      <c r="I306" s="35"/>
    </row>
    <row r="307" spans="8:9" ht="14.25" customHeight="1">
      <c r="H307" s="26"/>
      <c r="I307" s="35"/>
    </row>
    <row r="308" spans="8:9" ht="14.25" customHeight="1">
      <c r="H308" s="26"/>
      <c r="I308" s="35"/>
    </row>
    <row r="309" spans="8:9" ht="14.25" customHeight="1">
      <c r="H309" s="26"/>
      <c r="I309" s="35"/>
    </row>
    <row r="310" spans="8:9" ht="14.25" customHeight="1">
      <c r="H310" s="26"/>
      <c r="I310" s="35"/>
    </row>
    <row r="311" spans="8:9" ht="14.25" customHeight="1">
      <c r="H311" s="26"/>
      <c r="I311" s="35"/>
    </row>
    <row r="312" spans="8:9" ht="14.25" customHeight="1">
      <c r="H312" s="26"/>
      <c r="I312" s="35"/>
    </row>
    <row r="313" spans="8:9" ht="14.25" customHeight="1">
      <c r="H313" s="26"/>
      <c r="I313" s="35"/>
    </row>
    <row r="314" spans="8:9" ht="14.25" customHeight="1">
      <c r="H314" s="26"/>
      <c r="I314" s="35"/>
    </row>
    <row r="315" spans="8:9" ht="14.25" customHeight="1">
      <c r="H315" s="26"/>
      <c r="I315" s="35"/>
    </row>
    <row r="316" spans="8:9" ht="14.25" customHeight="1">
      <c r="H316" s="26"/>
      <c r="I316" s="35"/>
    </row>
    <row r="317" spans="8:9" ht="14.25" customHeight="1">
      <c r="H317" s="26"/>
      <c r="I317" s="35"/>
    </row>
    <row r="318" spans="8:9" ht="14.25" customHeight="1">
      <c r="H318" s="26"/>
      <c r="I318" s="35"/>
    </row>
    <row r="319" spans="8:9" ht="14.25" customHeight="1">
      <c r="H319" s="26"/>
      <c r="I319" s="35"/>
    </row>
    <row r="320" spans="8:9" ht="14.25" customHeight="1">
      <c r="H320" s="26"/>
      <c r="I320" s="35"/>
    </row>
    <row r="321" spans="8:9" ht="14.25" customHeight="1">
      <c r="H321" s="26"/>
      <c r="I321" s="35"/>
    </row>
    <row r="322" spans="8:9" ht="14.25" customHeight="1">
      <c r="H322" s="26"/>
      <c r="I322" s="35"/>
    </row>
    <row r="323" spans="8:9" ht="14.25" customHeight="1">
      <c r="H323" s="26"/>
      <c r="I323" s="35"/>
    </row>
    <row r="324" spans="8:9" ht="14.25" customHeight="1">
      <c r="H324" s="26"/>
      <c r="I324" s="35"/>
    </row>
    <row r="325" spans="8:9" ht="14.25" customHeight="1">
      <c r="H325" s="26"/>
      <c r="I325" s="35"/>
    </row>
    <row r="326" spans="8:9" ht="14.25" customHeight="1">
      <c r="H326" s="26"/>
      <c r="I326" s="35"/>
    </row>
    <row r="327" spans="8:9" ht="14.25" customHeight="1">
      <c r="H327" s="26"/>
      <c r="I327" s="35"/>
    </row>
    <row r="328" spans="8:9" ht="14.25" customHeight="1">
      <c r="H328" s="26"/>
      <c r="I328" s="35"/>
    </row>
    <row r="329" spans="8:9" ht="14.25" customHeight="1">
      <c r="H329" s="26"/>
      <c r="I329" s="35"/>
    </row>
    <row r="330" spans="8:9" ht="14.25" customHeight="1">
      <c r="H330" s="26"/>
      <c r="I330" s="35"/>
    </row>
    <row r="331" spans="8:9" ht="14.25" customHeight="1">
      <c r="H331" s="26"/>
      <c r="I331" s="35"/>
    </row>
    <row r="332" spans="8:9" ht="14.25" customHeight="1">
      <c r="H332" s="26"/>
      <c r="I332" s="35"/>
    </row>
    <row r="333" spans="8:9" ht="14.25" customHeight="1">
      <c r="H333" s="26"/>
      <c r="I333" s="35"/>
    </row>
    <row r="334" spans="8:9" ht="14.25" customHeight="1">
      <c r="H334" s="26"/>
      <c r="I334" s="35"/>
    </row>
    <row r="335" spans="8:9" ht="14.25" customHeight="1">
      <c r="H335" s="26"/>
      <c r="I335" s="35"/>
    </row>
    <row r="336" spans="8:9" ht="14.25" customHeight="1">
      <c r="H336" s="26"/>
      <c r="I336" s="35"/>
    </row>
    <row r="337" spans="8:9" ht="14.25" customHeight="1">
      <c r="H337" s="26"/>
      <c r="I337" s="35"/>
    </row>
    <row r="338" spans="8:9" ht="14.25" customHeight="1">
      <c r="H338" s="26"/>
      <c r="I338" s="35"/>
    </row>
    <row r="339" spans="8:9" ht="14.25" customHeight="1">
      <c r="H339" s="26"/>
      <c r="I339" s="35"/>
    </row>
    <row r="340" spans="8:9" ht="14.25" customHeight="1">
      <c r="H340" s="26"/>
      <c r="I340" s="35"/>
    </row>
    <row r="341" spans="8:9" ht="14.25" customHeight="1">
      <c r="H341" s="26"/>
      <c r="I341" s="35"/>
    </row>
    <row r="342" spans="8:9" ht="14.25" customHeight="1">
      <c r="H342" s="26"/>
      <c r="I342" s="35"/>
    </row>
    <row r="343" spans="8:9" ht="14.25" customHeight="1">
      <c r="H343" s="26"/>
      <c r="I343" s="35"/>
    </row>
    <row r="344" spans="8:9" ht="14.25" customHeight="1">
      <c r="H344" s="26"/>
      <c r="I344" s="35"/>
    </row>
    <row r="345" spans="8:9" ht="14.25" customHeight="1">
      <c r="H345" s="26"/>
      <c r="I345" s="35"/>
    </row>
    <row r="346" spans="8:9" ht="14.25" customHeight="1">
      <c r="H346" s="26"/>
      <c r="I346" s="35"/>
    </row>
    <row r="347" spans="8:9" ht="14.25" customHeight="1">
      <c r="H347" s="26"/>
      <c r="I347" s="35"/>
    </row>
    <row r="348" spans="8:9" ht="14.25" customHeight="1">
      <c r="H348" s="26"/>
      <c r="I348" s="35"/>
    </row>
    <row r="349" spans="8:9" ht="14.25" customHeight="1">
      <c r="H349" s="26"/>
      <c r="I349" s="35"/>
    </row>
    <row r="350" spans="8:9" ht="14.25" customHeight="1">
      <c r="H350" s="26"/>
      <c r="I350" s="35"/>
    </row>
    <row r="351" spans="8:9" ht="14.25" customHeight="1">
      <c r="H351" s="26"/>
      <c r="I351" s="35"/>
    </row>
    <row r="352" spans="8:9" ht="14.25" customHeight="1">
      <c r="H352" s="26"/>
      <c r="I352" s="35"/>
    </row>
    <row r="353" spans="8:9" ht="14.25" customHeight="1">
      <c r="H353" s="26"/>
      <c r="I353" s="35"/>
    </row>
    <row r="354" spans="8:9" ht="14.25" customHeight="1">
      <c r="H354" s="26"/>
      <c r="I354" s="35"/>
    </row>
    <row r="355" spans="8:9" ht="14.25" customHeight="1">
      <c r="H355" s="26"/>
      <c r="I355" s="35"/>
    </row>
    <row r="356" spans="8:9" ht="14.25" customHeight="1">
      <c r="H356" s="26"/>
      <c r="I356" s="35"/>
    </row>
    <row r="357" spans="8:9" ht="14.25" customHeight="1">
      <c r="H357" s="26"/>
      <c r="I357" s="35"/>
    </row>
    <row r="358" spans="8:9" ht="14.25" customHeight="1">
      <c r="H358" s="26"/>
      <c r="I358" s="35"/>
    </row>
    <row r="359" spans="8:9" ht="14.25" customHeight="1">
      <c r="H359" s="26"/>
      <c r="I359" s="35"/>
    </row>
    <row r="360" spans="8:9" ht="14.25" customHeight="1">
      <c r="H360" s="26"/>
      <c r="I360" s="35"/>
    </row>
    <row r="361" spans="8:9" ht="14.25" customHeight="1">
      <c r="H361" s="26"/>
      <c r="I361" s="35"/>
    </row>
    <row r="362" spans="8:9" ht="14.25" customHeight="1">
      <c r="H362" s="26"/>
      <c r="I362" s="35"/>
    </row>
    <row r="363" spans="8:9" ht="14.25" customHeight="1">
      <c r="H363" s="26"/>
      <c r="I363" s="35"/>
    </row>
    <row r="364" spans="8:9" ht="14.25" customHeight="1">
      <c r="H364" s="26"/>
      <c r="I364" s="35"/>
    </row>
    <row r="365" spans="8:9" ht="14.25" customHeight="1">
      <c r="H365" s="26"/>
      <c r="I365" s="35"/>
    </row>
    <row r="366" spans="8:9" ht="14.25" customHeight="1">
      <c r="H366" s="26"/>
      <c r="I366" s="35"/>
    </row>
    <row r="367" spans="8:9" ht="14.25" customHeight="1">
      <c r="H367" s="26"/>
      <c r="I367" s="35"/>
    </row>
    <row r="368" spans="8:9" ht="14.25" customHeight="1">
      <c r="H368" s="26"/>
      <c r="I368" s="35"/>
    </row>
    <row r="369" spans="8:9" ht="14.25" customHeight="1">
      <c r="H369" s="26"/>
      <c r="I369" s="35"/>
    </row>
    <row r="370" spans="8:9" ht="14.25" customHeight="1">
      <c r="H370" s="26"/>
      <c r="I370" s="35"/>
    </row>
    <row r="371" spans="8:9" ht="14.25" customHeight="1">
      <c r="H371" s="26"/>
      <c r="I371" s="35"/>
    </row>
    <row r="372" spans="8:9" ht="14.25" customHeight="1">
      <c r="H372" s="26"/>
      <c r="I372" s="35"/>
    </row>
    <row r="373" spans="8:9" ht="14.25" customHeight="1">
      <c r="H373" s="26"/>
      <c r="I373" s="35"/>
    </row>
    <row r="374" spans="8:9" ht="14.25" customHeight="1">
      <c r="H374" s="26"/>
      <c r="I374" s="35"/>
    </row>
    <row r="375" spans="8:9" ht="14.25" customHeight="1">
      <c r="H375" s="26"/>
      <c r="I375" s="35"/>
    </row>
    <row r="376" spans="8:9" ht="14.25" customHeight="1">
      <c r="H376" s="26"/>
      <c r="I376" s="35"/>
    </row>
    <row r="377" spans="8:9" ht="14.25" customHeight="1">
      <c r="H377" s="26"/>
      <c r="I377" s="35"/>
    </row>
    <row r="378" spans="8:9" ht="14.25" customHeight="1">
      <c r="H378" s="26"/>
      <c r="I378" s="35"/>
    </row>
    <row r="379" spans="8:9" ht="14.25" customHeight="1">
      <c r="H379" s="26"/>
      <c r="I379" s="35"/>
    </row>
    <row r="380" spans="8:9" ht="14.25" customHeight="1">
      <c r="H380" s="26"/>
      <c r="I380" s="35"/>
    </row>
    <row r="381" spans="8:9" ht="14.25" customHeight="1">
      <c r="H381" s="26"/>
      <c r="I381" s="35"/>
    </row>
    <row r="382" spans="8:9" ht="14.25" customHeight="1">
      <c r="H382" s="26"/>
      <c r="I382" s="35"/>
    </row>
    <row r="383" spans="8:9" ht="14.25" customHeight="1">
      <c r="H383" s="26"/>
      <c r="I383" s="35"/>
    </row>
    <row r="384" spans="8:9" ht="14.25" customHeight="1">
      <c r="H384" s="26"/>
      <c r="I384" s="35"/>
    </row>
    <row r="385" spans="8:9" ht="14.25" customHeight="1">
      <c r="H385" s="26"/>
      <c r="I385" s="35"/>
    </row>
    <row r="386" spans="8:9" ht="14.25" customHeight="1">
      <c r="H386" s="26"/>
      <c r="I386" s="35"/>
    </row>
    <row r="387" spans="8:9" ht="14.25" customHeight="1">
      <c r="H387" s="26"/>
      <c r="I387" s="35"/>
    </row>
    <row r="388" spans="8:9" ht="14.25" customHeight="1">
      <c r="H388" s="26"/>
      <c r="I388" s="35"/>
    </row>
    <row r="389" spans="8:9" ht="14.25" customHeight="1">
      <c r="H389" s="26"/>
      <c r="I389" s="35"/>
    </row>
    <row r="390" spans="8:9" ht="14.25" customHeight="1">
      <c r="H390" s="26"/>
      <c r="I390" s="35"/>
    </row>
    <row r="391" spans="8:9" ht="14.25" customHeight="1">
      <c r="H391" s="26"/>
      <c r="I391" s="35"/>
    </row>
    <row r="392" spans="8:9" ht="14.25" customHeight="1">
      <c r="H392" s="26"/>
      <c r="I392" s="35"/>
    </row>
    <row r="393" spans="8:9" ht="14.25" customHeight="1">
      <c r="H393" s="26"/>
      <c r="I393" s="35"/>
    </row>
    <row r="394" spans="8:9" ht="14.25" customHeight="1">
      <c r="H394" s="26"/>
      <c r="I394" s="35"/>
    </row>
    <row r="395" spans="8:9" ht="14.25" customHeight="1">
      <c r="H395" s="26"/>
      <c r="I395" s="35"/>
    </row>
    <row r="396" spans="8:9" ht="14.25" customHeight="1">
      <c r="H396" s="26"/>
      <c r="I396" s="35"/>
    </row>
    <row r="397" spans="8:9" ht="14.25" customHeight="1">
      <c r="H397" s="26"/>
      <c r="I397" s="35"/>
    </row>
    <row r="398" spans="8:9" ht="14.25" customHeight="1">
      <c r="H398" s="26"/>
      <c r="I398" s="35"/>
    </row>
    <row r="399" spans="8:9" ht="14.25" customHeight="1">
      <c r="H399" s="26"/>
      <c r="I399" s="35"/>
    </row>
    <row r="400" spans="8:9" ht="14.25" customHeight="1">
      <c r="H400" s="26"/>
      <c r="I400" s="35"/>
    </row>
    <row r="401" spans="8:9" ht="14.25" customHeight="1">
      <c r="H401" s="26"/>
      <c r="I401" s="35"/>
    </row>
    <row r="402" spans="8:9" ht="14.25" customHeight="1">
      <c r="H402" s="26"/>
      <c r="I402" s="35"/>
    </row>
    <row r="403" spans="8:9" ht="14.25" customHeight="1">
      <c r="H403" s="26"/>
      <c r="I403" s="35"/>
    </row>
    <row r="404" spans="8:9" ht="14.25" customHeight="1">
      <c r="H404" s="26"/>
      <c r="I404" s="35"/>
    </row>
    <row r="405" spans="8:9" ht="14.25" customHeight="1">
      <c r="H405" s="26"/>
      <c r="I405" s="35"/>
    </row>
    <row r="406" spans="8:9" ht="14.25" customHeight="1">
      <c r="H406" s="26"/>
      <c r="I406" s="35"/>
    </row>
    <row r="407" spans="8:9" ht="14.25" customHeight="1">
      <c r="H407" s="26"/>
      <c r="I407" s="35"/>
    </row>
    <row r="408" spans="8:9" ht="14.25" customHeight="1">
      <c r="H408" s="26"/>
      <c r="I408" s="35"/>
    </row>
    <row r="409" spans="8:9" ht="14.25" customHeight="1">
      <c r="H409" s="26"/>
      <c r="I409" s="35"/>
    </row>
    <row r="410" spans="8:9" ht="14.25" customHeight="1">
      <c r="H410" s="26"/>
      <c r="I410" s="35"/>
    </row>
    <row r="411" spans="8:9" ht="14.25" customHeight="1">
      <c r="H411" s="26"/>
      <c r="I411" s="35"/>
    </row>
    <row r="412" spans="8:9" ht="14.25" customHeight="1">
      <c r="H412" s="26"/>
      <c r="I412" s="35"/>
    </row>
    <row r="413" spans="8:9" ht="14.25" customHeight="1">
      <c r="H413" s="26"/>
      <c r="I413" s="35"/>
    </row>
    <row r="414" spans="8:9" ht="14.25" customHeight="1">
      <c r="H414" s="26"/>
      <c r="I414" s="35"/>
    </row>
    <row r="415" spans="8:9" ht="14.25" customHeight="1">
      <c r="H415" s="26"/>
      <c r="I415" s="35"/>
    </row>
    <row r="416" spans="8:9" ht="14.25" customHeight="1">
      <c r="H416" s="26"/>
      <c r="I416" s="35"/>
    </row>
    <row r="417" spans="8:9" ht="14.25" customHeight="1">
      <c r="H417" s="26"/>
      <c r="I417" s="35"/>
    </row>
    <row r="418" spans="8:9" ht="14.25" customHeight="1">
      <c r="H418" s="26"/>
      <c r="I418" s="35"/>
    </row>
    <row r="419" spans="8:9" ht="14.25" customHeight="1">
      <c r="H419" s="26"/>
      <c r="I419" s="35"/>
    </row>
    <row r="420" spans="8:9" ht="14.25" customHeight="1">
      <c r="H420" s="26"/>
      <c r="I420" s="35"/>
    </row>
    <row r="421" spans="8:9" ht="14.25" customHeight="1">
      <c r="H421" s="26"/>
      <c r="I421" s="35"/>
    </row>
    <row r="422" spans="8:9" ht="14.25" customHeight="1">
      <c r="H422" s="26"/>
      <c r="I422" s="35"/>
    </row>
    <row r="423" spans="8:9" ht="14.25" customHeight="1">
      <c r="H423" s="26"/>
      <c r="I423" s="35"/>
    </row>
    <row r="424" spans="8:9" ht="14.25" customHeight="1">
      <c r="H424" s="26"/>
      <c r="I424" s="35"/>
    </row>
    <row r="425" spans="8:9" ht="14.25" customHeight="1">
      <c r="H425" s="26"/>
      <c r="I425" s="35"/>
    </row>
    <row r="426" spans="8:9" ht="14.25" customHeight="1">
      <c r="H426" s="26"/>
      <c r="I426" s="35"/>
    </row>
    <row r="427" spans="8:9" ht="14.25" customHeight="1">
      <c r="H427" s="26"/>
      <c r="I427" s="35"/>
    </row>
    <row r="428" spans="8:9" ht="14.25" customHeight="1">
      <c r="H428" s="26"/>
      <c r="I428" s="35"/>
    </row>
    <row r="429" spans="8:9" ht="14.25" customHeight="1">
      <c r="H429" s="26"/>
      <c r="I429" s="35"/>
    </row>
    <row r="430" spans="8:9" ht="14.25" customHeight="1">
      <c r="H430" s="26"/>
      <c r="I430" s="35"/>
    </row>
    <row r="431" spans="8:9" ht="14.25" customHeight="1">
      <c r="H431" s="26"/>
      <c r="I431" s="35"/>
    </row>
    <row r="432" spans="8:9" ht="14.25" customHeight="1">
      <c r="H432" s="26"/>
      <c r="I432" s="35"/>
    </row>
    <row r="433" spans="8:9" ht="14.25" customHeight="1">
      <c r="H433" s="26"/>
      <c r="I433" s="35"/>
    </row>
    <row r="434" spans="8:9" ht="14.25" customHeight="1">
      <c r="H434" s="26"/>
      <c r="I434" s="35"/>
    </row>
    <row r="435" spans="8:9" ht="14.25" customHeight="1">
      <c r="H435" s="26"/>
      <c r="I435" s="35"/>
    </row>
    <row r="436" spans="8:9" ht="14.25" customHeight="1">
      <c r="H436" s="26"/>
      <c r="I436" s="35"/>
    </row>
    <row r="437" spans="8:9" ht="14.25" customHeight="1">
      <c r="H437" s="26"/>
      <c r="I437" s="35"/>
    </row>
    <row r="438" spans="8:9" ht="14.25" customHeight="1">
      <c r="H438" s="26"/>
      <c r="I438" s="35"/>
    </row>
    <row r="439" spans="8:9" ht="14.25" customHeight="1">
      <c r="H439" s="26"/>
      <c r="I439" s="35"/>
    </row>
    <row r="440" spans="8:9" ht="14.25" customHeight="1">
      <c r="H440" s="26"/>
      <c r="I440" s="35"/>
    </row>
    <row r="441" spans="8:9" ht="14.25" customHeight="1">
      <c r="H441" s="26"/>
      <c r="I441" s="35"/>
    </row>
    <row r="442" spans="8:9" ht="14.25" customHeight="1">
      <c r="H442" s="26"/>
      <c r="I442" s="35"/>
    </row>
    <row r="443" spans="8:9" ht="14.25" customHeight="1">
      <c r="H443" s="26"/>
      <c r="I443" s="35"/>
    </row>
    <row r="444" spans="8:9" ht="14.25" customHeight="1">
      <c r="H444" s="26"/>
      <c r="I444" s="35"/>
    </row>
    <row r="445" spans="8:9" ht="14.25" customHeight="1">
      <c r="H445" s="26"/>
      <c r="I445" s="35"/>
    </row>
    <row r="446" spans="8:9" ht="14.25" customHeight="1">
      <c r="H446" s="26"/>
      <c r="I446" s="35"/>
    </row>
    <row r="447" spans="8:9" ht="14.25" customHeight="1">
      <c r="H447" s="26"/>
      <c r="I447" s="35"/>
    </row>
    <row r="448" spans="8:9" ht="14.25" customHeight="1">
      <c r="H448" s="26"/>
      <c r="I448" s="35"/>
    </row>
    <row r="449" spans="8:9" ht="14.25" customHeight="1">
      <c r="H449" s="26"/>
      <c r="I449" s="35"/>
    </row>
    <row r="450" spans="8:9" ht="14.25" customHeight="1">
      <c r="H450" s="26"/>
      <c r="I450" s="35"/>
    </row>
    <row r="451" spans="8:9" ht="14.25" customHeight="1">
      <c r="H451" s="26"/>
      <c r="I451" s="35"/>
    </row>
    <row r="452" spans="8:9" ht="14.25" customHeight="1">
      <c r="H452" s="26"/>
      <c r="I452" s="35"/>
    </row>
    <row r="453" spans="8:9" ht="14.25" customHeight="1">
      <c r="H453" s="26"/>
      <c r="I453" s="35"/>
    </row>
    <row r="454" spans="8:9" ht="14.25" customHeight="1">
      <c r="H454" s="26"/>
      <c r="I454" s="35"/>
    </row>
    <row r="455" spans="8:9" ht="14.25" customHeight="1">
      <c r="H455" s="26"/>
      <c r="I455" s="35"/>
    </row>
    <row r="456" spans="8:9" ht="14.25" customHeight="1">
      <c r="H456" s="26"/>
      <c r="I456" s="35"/>
    </row>
    <row r="457" spans="8:9" ht="14.25" customHeight="1">
      <c r="H457" s="26"/>
      <c r="I457" s="35"/>
    </row>
    <row r="458" spans="8:9" ht="14.25" customHeight="1">
      <c r="H458" s="26"/>
      <c r="I458" s="35"/>
    </row>
    <row r="459" spans="8:9" ht="14.25" customHeight="1">
      <c r="H459" s="26"/>
      <c r="I459" s="35"/>
    </row>
    <row r="460" spans="8:9" ht="14.25" customHeight="1">
      <c r="H460" s="26"/>
      <c r="I460" s="35"/>
    </row>
    <row r="461" spans="8:9" ht="14.25" customHeight="1">
      <c r="H461" s="26"/>
      <c r="I461" s="35"/>
    </row>
    <row r="462" spans="8:9" ht="14.25" customHeight="1">
      <c r="H462" s="26"/>
      <c r="I462" s="35"/>
    </row>
    <row r="463" spans="8:9" ht="14.25" customHeight="1">
      <c r="H463" s="26"/>
      <c r="I463" s="35"/>
    </row>
    <row r="464" spans="8:9" ht="14.25" customHeight="1">
      <c r="H464" s="26"/>
      <c r="I464" s="35"/>
    </row>
    <row r="465" spans="8:9" ht="14.25" customHeight="1">
      <c r="H465" s="26"/>
      <c r="I465" s="35"/>
    </row>
    <row r="466" spans="8:9" ht="14.25" customHeight="1">
      <c r="H466" s="26"/>
      <c r="I466" s="35"/>
    </row>
    <row r="467" spans="8:9" ht="14.25" customHeight="1">
      <c r="H467" s="26"/>
      <c r="I467" s="35"/>
    </row>
    <row r="468" spans="8:9" ht="14.25" customHeight="1">
      <c r="H468" s="26"/>
      <c r="I468" s="35"/>
    </row>
    <row r="469" spans="8:9" ht="14.25" customHeight="1">
      <c r="H469" s="26"/>
      <c r="I469" s="35"/>
    </row>
    <row r="470" spans="8:9" ht="14.25" customHeight="1">
      <c r="H470" s="26"/>
      <c r="I470" s="35"/>
    </row>
    <row r="471" spans="8:9" ht="14.25" customHeight="1">
      <c r="H471" s="26"/>
      <c r="I471" s="35"/>
    </row>
    <row r="472" spans="8:9" ht="14.25" customHeight="1">
      <c r="H472" s="26"/>
      <c r="I472" s="35"/>
    </row>
    <row r="473" spans="8:9" ht="14.25" customHeight="1">
      <c r="H473" s="26"/>
      <c r="I473" s="35"/>
    </row>
    <row r="474" spans="8:9" ht="14.25" customHeight="1">
      <c r="H474" s="26"/>
      <c r="I474" s="35"/>
    </row>
    <row r="475" spans="8:9" ht="14.25" customHeight="1">
      <c r="H475" s="26"/>
      <c r="I475" s="35"/>
    </row>
    <row r="476" spans="8:9" ht="14.25" customHeight="1">
      <c r="H476" s="26"/>
      <c r="I476" s="35"/>
    </row>
    <row r="477" spans="8:9" ht="14.25" customHeight="1">
      <c r="H477" s="26"/>
      <c r="I477" s="35"/>
    </row>
    <row r="478" spans="8:9" ht="14.25" customHeight="1">
      <c r="H478" s="26"/>
      <c r="I478" s="35"/>
    </row>
    <row r="479" spans="8:9" ht="14.25" customHeight="1">
      <c r="H479" s="26"/>
      <c r="I479" s="35"/>
    </row>
    <row r="480" spans="8:9" ht="14.25" customHeight="1">
      <c r="H480" s="26"/>
      <c r="I480" s="35"/>
    </row>
    <row r="481" spans="8:9" ht="14.25" customHeight="1">
      <c r="H481" s="26"/>
      <c r="I481" s="35"/>
    </row>
    <row r="482" spans="8:9" ht="14.25" customHeight="1">
      <c r="H482" s="26"/>
      <c r="I482" s="35"/>
    </row>
    <row r="483" spans="8:9" ht="14.25" customHeight="1">
      <c r="H483" s="26"/>
      <c r="I483" s="35"/>
    </row>
    <row r="484" spans="8:9" ht="14.25" customHeight="1">
      <c r="H484" s="26"/>
      <c r="I484" s="35"/>
    </row>
    <row r="485" spans="8:9" ht="14.25" customHeight="1">
      <c r="H485" s="26"/>
      <c r="I485" s="35"/>
    </row>
    <row r="486" spans="8:9" ht="14.25" customHeight="1">
      <c r="H486" s="26"/>
      <c r="I486" s="35"/>
    </row>
    <row r="487" spans="8:9" ht="14.25" customHeight="1">
      <c r="H487" s="26"/>
      <c r="I487" s="35"/>
    </row>
    <row r="488" spans="8:9" ht="14.25" customHeight="1">
      <c r="H488" s="26"/>
      <c r="I488" s="35"/>
    </row>
    <row r="489" spans="8:9" ht="14.25" customHeight="1">
      <c r="H489" s="26"/>
      <c r="I489" s="35"/>
    </row>
    <row r="490" spans="8:9" ht="14.25" customHeight="1">
      <c r="H490" s="26"/>
      <c r="I490" s="35"/>
    </row>
    <row r="491" spans="8:9" ht="14.25" customHeight="1">
      <c r="H491" s="26"/>
      <c r="I491" s="35"/>
    </row>
    <row r="492" spans="8:9" ht="14.25" customHeight="1">
      <c r="H492" s="26"/>
      <c r="I492" s="35"/>
    </row>
    <row r="493" spans="8:9" ht="14.25" customHeight="1">
      <c r="H493" s="26"/>
      <c r="I493" s="35"/>
    </row>
    <row r="494" spans="8:9" ht="14.25" customHeight="1">
      <c r="H494" s="26"/>
      <c r="I494" s="35"/>
    </row>
    <row r="495" spans="8:9" ht="14.25" customHeight="1">
      <c r="H495" s="26"/>
      <c r="I495" s="35"/>
    </row>
    <row r="496" spans="8:9" ht="14.25" customHeight="1">
      <c r="H496" s="26"/>
      <c r="I496" s="35"/>
    </row>
    <row r="497" spans="8:9" ht="14.25" customHeight="1">
      <c r="H497" s="26"/>
      <c r="I497" s="35"/>
    </row>
    <row r="498" spans="8:9" ht="14.25" customHeight="1">
      <c r="H498" s="26"/>
      <c r="I498" s="35"/>
    </row>
    <row r="499" spans="8:9" ht="14.25" customHeight="1">
      <c r="H499" s="26"/>
      <c r="I499" s="35"/>
    </row>
    <row r="500" spans="8:9" ht="14.25" customHeight="1">
      <c r="H500" s="26"/>
      <c r="I500" s="35"/>
    </row>
    <row r="501" spans="8:9" ht="14.25" customHeight="1">
      <c r="H501" s="26"/>
      <c r="I501" s="35"/>
    </row>
    <row r="502" spans="8:9" ht="14.25" customHeight="1">
      <c r="H502" s="26"/>
      <c r="I502" s="35"/>
    </row>
    <row r="503" spans="8:9" ht="14.25" customHeight="1">
      <c r="H503" s="26"/>
      <c r="I503" s="35"/>
    </row>
    <row r="504" spans="8:9" ht="14.25" customHeight="1">
      <c r="H504" s="26"/>
      <c r="I504" s="35"/>
    </row>
    <row r="505" spans="8:9" ht="14.25" customHeight="1">
      <c r="H505" s="26"/>
      <c r="I505" s="35"/>
    </row>
    <row r="506" spans="8:9" ht="14.25" customHeight="1">
      <c r="H506" s="26"/>
      <c r="I506" s="35"/>
    </row>
    <row r="507" spans="8:9" ht="14.25" customHeight="1">
      <c r="H507" s="26"/>
      <c r="I507" s="35"/>
    </row>
    <row r="508" spans="8:9" ht="14.25" customHeight="1">
      <c r="H508" s="26"/>
      <c r="I508" s="35"/>
    </row>
    <row r="509" spans="8:9" ht="14.25" customHeight="1">
      <c r="H509" s="26"/>
      <c r="I509" s="35"/>
    </row>
    <row r="510" spans="8:9" ht="14.25" customHeight="1">
      <c r="H510" s="26"/>
      <c r="I510" s="35"/>
    </row>
    <row r="511" spans="8:9" ht="14.25" customHeight="1">
      <c r="H511" s="26"/>
      <c r="I511" s="35"/>
    </row>
    <row r="512" spans="8:9" ht="14.25" customHeight="1">
      <c r="H512" s="26"/>
      <c r="I512" s="35"/>
    </row>
    <row r="513" spans="8:9" ht="14.25" customHeight="1">
      <c r="H513" s="26"/>
      <c r="I513" s="35"/>
    </row>
    <row r="514" spans="8:9" ht="14.25" customHeight="1">
      <c r="H514" s="26"/>
      <c r="I514" s="35"/>
    </row>
    <row r="515" spans="8:9" ht="14.25" customHeight="1">
      <c r="H515" s="26"/>
      <c r="I515" s="35"/>
    </row>
    <row r="516" spans="8:9" ht="14.25" customHeight="1">
      <c r="H516" s="26"/>
      <c r="I516" s="35"/>
    </row>
    <row r="517" spans="8:9" ht="14.25" customHeight="1">
      <c r="H517" s="26"/>
      <c r="I517" s="35"/>
    </row>
    <row r="518" spans="8:9" ht="14.25" customHeight="1">
      <c r="H518" s="26"/>
      <c r="I518" s="35"/>
    </row>
    <row r="519" spans="8:9" ht="14.25" customHeight="1">
      <c r="H519" s="26"/>
      <c r="I519" s="35"/>
    </row>
    <row r="520" spans="8:9" ht="14.25" customHeight="1">
      <c r="H520" s="26"/>
      <c r="I520" s="35"/>
    </row>
    <row r="521" spans="8:9" ht="14.25" customHeight="1">
      <c r="H521" s="26"/>
      <c r="I521" s="35"/>
    </row>
    <row r="522" spans="8:9" ht="14.25" customHeight="1">
      <c r="H522" s="26"/>
      <c r="I522" s="35"/>
    </row>
    <row r="523" spans="8:9" ht="14.25" customHeight="1">
      <c r="H523" s="26"/>
      <c r="I523" s="35"/>
    </row>
    <row r="524" spans="8:9" ht="14.25" customHeight="1">
      <c r="H524" s="26"/>
      <c r="I524" s="35"/>
    </row>
    <row r="525" spans="8:9" ht="14.25" customHeight="1">
      <c r="H525" s="26"/>
      <c r="I525" s="35"/>
    </row>
    <row r="526" spans="8:9" ht="14.25" customHeight="1">
      <c r="H526" s="26"/>
      <c r="I526" s="35"/>
    </row>
    <row r="527" spans="8:9" ht="14.25" customHeight="1">
      <c r="H527" s="26"/>
      <c r="I527" s="35"/>
    </row>
    <row r="528" spans="8:9" ht="14.25" customHeight="1">
      <c r="H528" s="26"/>
      <c r="I528" s="35"/>
    </row>
    <row r="529" spans="8:9" ht="14.25" customHeight="1">
      <c r="H529" s="26"/>
      <c r="I529" s="35"/>
    </row>
    <row r="530" spans="8:9" ht="14.25" customHeight="1">
      <c r="H530" s="26"/>
      <c r="I530" s="35"/>
    </row>
    <row r="531" spans="8:9" ht="14.25" customHeight="1">
      <c r="H531" s="26"/>
      <c r="I531" s="35"/>
    </row>
    <row r="532" spans="8:9" ht="14.25" customHeight="1">
      <c r="H532" s="26"/>
      <c r="I532" s="35"/>
    </row>
    <row r="533" spans="8:9" ht="14.25" customHeight="1">
      <c r="H533" s="26"/>
      <c r="I533" s="35"/>
    </row>
    <row r="534" spans="8:9" ht="14.25" customHeight="1">
      <c r="H534" s="26"/>
      <c r="I534" s="35"/>
    </row>
    <row r="535" spans="8:9" ht="14.25" customHeight="1">
      <c r="H535" s="26"/>
      <c r="I535" s="35"/>
    </row>
    <row r="536" spans="8:9" ht="14.25" customHeight="1">
      <c r="H536" s="26"/>
      <c r="I536" s="35"/>
    </row>
    <row r="537" spans="8:9" ht="14.25" customHeight="1">
      <c r="H537" s="26"/>
      <c r="I537" s="35"/>
    </row>
    <row r="538" spans="8:9" ht="14.25" customHeight="1">
      <c r="H538" s="26"/>
      <c r="I538" s="35"/>
    </row>
    <row r="539" spans="8:9" ht="14.25" customHeight="1">
      <c r="H539" s="26"/>
      <c r="I539" s="35"/>
    </row>
    <row r="540" spans="8:9" ht="14.25" customHeight="1">
      <c r="H540" s="26"/>
      <c r="I540" s="35"/>
    </row>
    <row r="541" spans="8:9" ht="14.25" customHeight="1">
      <c r="H541" s="26"/>
      <c r="I541" s="35"/>
    </row>
    <row r="542" spans="8:9" ht="14.25" customHeight="1">
      <c r="H542" s="26"/>
      <c r="I542" s="35"/>
    </row>
    <row r="543" spans="8:9" ht="14.25" customHeight="1">
      <c r="H543" s="26"/>
      <c r="I543" s="35"/>
    </row>
    <row r="544" spans="8:9" ht="14.25" customHeight="1">
      <c r="H544" s="26"/>
      <c r="I544" s="35"/>
    </row>
    <row r="545" spans="8:9" ht="14.25" customHeight="1">
      <c r="H545" s="26"/>
      <c r="I545" s="35"/>
    </row>
    <row r="546" spans="8:9" ht="14.25" customHeight="1">
      <c r="H546" s="26"/>
      <c r="I546" s="35"/>
    </row>
    <row r="547" spans="8:9" ht="14.25" customHeight="1">
      <c r="H547" s="26"/>
      <c r="I547" s="35"/>
    </row>
    <row r="548" spans="8:9" ht="14.25" customHeight="1">
      <c r="H548" s="26"/>
      <c r="I548" s="35"/>
    </row>
    <row r="549" spans="8:9" ht="14.25" customHeight="1">
      <c r="H549" s="26"/>
      <c r="I549" s="35"/>
    </row>
    <row r="550" spans="8:9" ht="14.25" customHeight="1">
      <c r="H550" s="26"/>
      <c r="I550" s="35"/>
    </row>
    <row r="551" spans="8:9" ht="14.25" customHeight="1">
      <c r="H551" s="26"/>
      <c r="I551" s="35"/>
    </row>
    <row r="552" spans="8:9" ht="14.25" customHeight="1">
      <c r="H552" s="26"/>
      <c r="I552" s="35"/>
    </row>
    <row r="553" spans="8:9" ht="14.25" customHeight="1">
      <c r="H553" s="26"/>
      <c r="I553" s="35"/>
    </row>
    <row r="554" spans="8:9" ht="14.25" customHeight="1">
      <c r="H554" s="26"/>
      <c r="I554" s="35"/>
    </row>
    <row r="555" spans="8:9" ht="14.25" customHeight="1">
      <c r="H555" s="26"/>
      <c r="I555" s="35"/>
    </row>
    <row r="556" spans="8:9" ht="14.25" customHeight="1">
      <c r="H556" s="26"/>
      <c r="I556" s="35"/>
    </row>
    <row r="557" spans="8:9" ht="14.25" customHeight="1">
      <c r="H557" s="26"/>
      <c r="I557" s="35"/>
    </row>
    <row r="558" spans="8:9" ht="14.25" customHeight="1">
      <c r="H558" s="26"/>
      <c r="I558" s="35"/>
    </row>
    <row r="559" spans="8:9" ht="14.25" customHeight="1">
      <c r="H559" s="26"/>
      <c r="I559" s="35"/>
    </row>
    <row r="560" spans="8:9" ht="14.25" customHeight="1">
      <c r="H560" s="26"/>
      <c r="I560" s="35"/>
    </row>
    <row r="561" spans="8:9" ht="14.25" customHeight="1">
      <c r="H561" s="26"/>
      <c r="I561" s="35"/>
    </row>
    <row r="562" spans="8:9" ht="14.25" customHeight="1">
      <c r="H562" s="26"/>
      <c r="I562" s="35"/>
    </row>
    <row r="563" spans="8:9" ht="14.25" customHeight="1">
      <c r="H563" s="26"/>
      <c r="I563" s="35"/>
    </row>
    <row r="564" spans="8:9" ht="14.25" customHeight="1">
      <c r="H564" s="26"/>
      <c r="I564" s="35"/>
    </row>
    <row r="565" spans="8:9" ht="14.25" customHeight="1">
      <c r="H565" s="26"/>
      <c r="I565" s="35"/>
    </row>
    <row r="566" spans="8:9" ht="14.25" customHeight="1">
      <c r="H566" s="26"/>
      <c r="I566" s="35"/>
    </row>
    <row r="567" spans="8:9" ht="14.25" customHeight="1">
      <c r="H567" s="26"/>
      <c r="I567" s="35"/>
    </row>
    <row r="568" spans="8:9" ht="14.25" customHeight="1">
      <c r="H568" s="26"/>
      <c r="I568" s="35"/>
    </row>
    <row r="569" spans="8:9" ht="14.25" customHeight="1">
      <c r="H569" s="26"/>
      <c r="I569" s="35"/>
    </row>
    <row r="570" spans="8:9" ht="14.25" customHeight="1">
      <c r="H570" s="26"/>
      <c r="I570" s="35"/>
    </row>
    <row r="571" spans="8:9" ht="14.25" customHeight="1">
      <c r="H571" s="26"/>
      <c r="I571" s="35"/>
    </row>
    <row r="572" spans="8:9" ht="14.25" customHeight="1">
      <c r="H572" s="26"/>
      <c r="I572" s="35"/>
    </row>
    <row r="573" spans="8:9" ht="14.25" customHeight="1">
      <c r="H573" s="26"/>
      <c r="I573" s="35"/>
    </row>
    <row r="574" spans="8:9" ht="14.25" customHeight="1">
      <c r="H574" s="26"/>
      <c r="I574" s="35"/>
    </row>
    <row r="575" spans="8:9" ht="14.25" customHeight="1">
      <c r="H575" s="26"/>
      <c r="I575" s="35"/>
    </row>
    <row r="576" spans="8:9" ht="14.25" customHeight="1">
      <c r="H576" s="26"/>
      <c r="I576" s="35"/>
    </row>
    <row r="577" spans="8:9" ht="14.25" customHeight="1">
      <c r="H577" s="26"/>
      <c r="I577" s="35"/>
    </row>
    <row r="578" spans="8:9" ht="14.25" customHeight="1">
      <c r="H578" s="26"/>
      <c r="I578" s="35"/>
    </row>
    <row r="579" spans="8:9" ht="14.25" customHeight="1">
      <c r="H579" s="26"/>
      <c r="I579" s="35"/>
    </row>
    <row r="580" spans="8:9" ht="14.25" customHeight="1">
      <c r="H580" s="26"/>
      <c r="I580" s="35"/>
    </row>
    <row r="581" spans="8:9" ht="14.25" customHeight="1">
      <c r="H581" s="26"/>
      <c r="I581" s="35"/>
    </row>
    <row r="582" spans="8:9" ht="14.25" customHeight="1">
      <c r="H582" s="26"/>
      <c r="I582" s="35"/>
    </row>
    <row r="583" spans="8:9" ht="14.25" customHeight="1">
      <c r="H583" s="26"/>
      <c r="I583" s="35"/>
    </row>
    <row r="584" spans="8:9" ht="14.25" customHeight="1">
      <c r="H584" s="26"/>
      <c r="I584" s="35"/>
    </row>
    <row r="585" spans="8:9" ht="14.25" customHeight="1">
      <c r="H585" s="26"/>
      <c r="I585" s="35"/>
    </row>
    <row r="586" spans="8:9" ht="14.25" customHeight="1">
      <c r="H586" s="26"/>
      <c r="I586" s="35"/>
    </row>
    <row r="587" spans="8:9" ht="14.25" customHeight="1">
      <c r="H587" s="26"/>
      <c r="I587" s="35"/>
    </row>
    <row r="588" spans="8:9" ht="14.25" customHeight="1">
      <c r="H588" s="26"/>
      <c r="I588" s="35"/>
    </row>
    <row r="589" spans="8:9" ht="14.25" customHeight="1">
      <c r="H589" s="26"/>
      <c r="I589" s="35"/>
    </row>
    <row r="590" spans="8:9" ht="14.25" customHeight="1">
      <c r="H590" s="26"/>
      <c r="I590" s="35"/>
    </row>
    <row r="591" spans="8:9" ht="14.25" customHeight="1">
      <c r="H591" s="26"/>
      <c r="I591" s="35"/>
    </row>
    <row r="592" spans="8:9" ht="14.25" customHeight="1">
      <c r="H592" s="26"/>
      <c r="I592" s="35"/>
    </row>
    <row r="593" spans="8:9" ht="14.25" customHeight="1">
      <c r="H593" s="26"/>
      <c r="I593" s="35"/>
    </row>
    <row r="594" spans="8:9" ht="14.25" customHeight="1">
      <c r="H594" s="26"/>
      <c r="I594" s="35"/>
    </row>
    <row r="595" spans="8:9" ht="14.25" customHeight="1">
      <c r="H595" s="26"/>
      <c r="I595" s="35"/>
    </row>
    <row r="596" spans="8:9" ht="14.25" customHeight="1">
      <c r="H596" s="26"/>
      <c r="I596" s="35"/>
    </row>
    <row r="597" spans="8:9" ht="14.25" customHeight="1">
      <c r="H597" s="26"/>
      <c r="I597" s="35"/>
    </row>
    <row r="598" spans="8:9" ht="14.25" customHeight="1">
      <c r="H598" s="26"/>
      <c r="I598" s="35"/>
    </row>
    <row r="599" spans="8:9" ht="14.25" customHeight="1">
      <c r="H599" s="26"/>
      <c r="I599" s="35"/>
    </row>
    <row r="600" spans="8:9" ht="14.25" customHeight="1">
      <c r="H600" s="26"/>
      <c r="I600" s="35"/>
    </row>
    <row r="601" spans="8:9" ht="14.25" customHeight="1">
      <c r="H601" s="26"/>
      <c r="I601" s="35"/>
    </row>
    <row r="602" spans="8:9" ht="14.25" customHeight="1">
      <c r="H602" s="26"/>
      <c r="I602" s="35"/>
    </row>
    <row r="603" spans="8:9" ht="14.25" customHeight="1">
      <c r="H603" s="26"/>
      <c r="I603" s="35"/>
    </row>
    <row r="604" spans="8:9" ht="14.25" customHeight="1">
      <c r="H604" s="26"/>
      <c r="I604" s="35"/>
    </row>
    <row r="605" spans="8:9" ht="14.25" customHeight="1">
      <c r="H605" s="26"/>
      <c r="I605" s="35"/>
    </row>
    <row r="606" spans="8:9" ht="14.25" customHeight="1">
      <c r="H606" s="26"/>
      <c r="I606" s="35"/>
    </row>
    <row r="607" spans="8:9" ht="14.25" customHeight="1">
      <c r="H607" s="26"/>
      <c r="I607" s="35"/>
    </row>
    <row r="608" spans="8:9" ht="14.25" customHeight="1">
      <c r="H608" s="26"/>
      <c r="I608" s="35"/>
    </row>
    <row r="609" spans="8:9" ht="14.25" customHeight="1">
      <c r="H609" s="26"/>
      <c r="I609" s="35"/>
    </row>
    <row r="610" spans="8:9" ht="14.25" customHeight="1">
      <c r="H610" s="26"/>
      <c r="I610" s="35"/>
    </row>
    <row r="611" spans="8:9" ht="14.25" customHeight="1">
      <c r="H611" s="26"/>
      <c r="I611" s="35"/>
    </row>
    <row r="612" spans="8:9" ht="14.25" customHeight="1">
      <c r="H612" s="26"/>
      <c r="I612" s="35"/>
    </row>
    <row r="613" spans="8:9" ht="14.25" customHeight="1">
      <c r="H613" s="26"/>
      <c r="I613" s="35"/>
    </row>
    <row r="614" spans="8:9" ht="14.25" customHeight="1">
      <c r="H614" s="26"/>
      <c r="I614" s="35"/>
    </row>
    <row r="615" spans="8:9" ht="14.25" customHeight="1">
      <c r="H615" s="26"/>
      <c r="I615" s="35"/>
    </row>
    <row r="616" spans="8:9" ht="14.25" customHeight="1">
      <c r="H616" s="26"/>
      <c r="I616" s="35"/>
    </row>
    <row r="617" spans="8:9" ht="14.25" customHeight="1">
      <c r="H617" s="26"/>
      <c r="I617" s="35"/>
    </row>
    <row r="618" spans="8:9" ht="14.25" customHeight="1">
      <c r="H618" s="26"/>
      <c r="I618" s="35"/>
    </row>
    <row r="619" spans="8:9" ht="14.25" customHeight="1">
      <c r="H619" s="26"/>
      <c r="I619" s="35"/>
    </row>
    <row r="620" spans="8:9" ht="14.25" customHeight="1">
      <c r="H620" s="26"/>
      <c r="I620" s="35"/>
    </row>
    <row r="621" spans="8:9" ht="14.25" customHeight="1">
      <c r="H621" s="26"/>
      <c r="I621" s="35"/>
    </row>
    <row r="622" spans="8:9" ht="14.25" customHeight="1">
      <c r="H622" s="26"/>
      <c r="I622" s="35"/>
    </row>
    <row r="623" spans="8:9" ht="14.25" customHeight="1">
      <c r="H623" s="26"/>
      <c r="I623" s="35"/>
    </row>
    <row r="624" spans="8:9" ht="14.25" customHeight="1">
      <c r="H624" s="26"/>
      <c r="I624" s="35"/>
    </row>
    <row r="625" spans="8:9" ht="14.25" customHeight="1">
      <c r="H625" s="26"/>
      <c r="I625" s="35"/>
    </row>
    <row r="626" spans="8:9" ht="14.25" customHeight="1">
      <c r="H626" s="26"/>
      <c r="I626" s="35"/>
    </row>
    <row r="627" spans="8:9" ht="14.25" customHeight="1">
      <c r="H627" s="26"/>
      <c r="I627" s="35"/>
    </row>
    <row r="628" spans="8:9" ht="14.25" customHeight="1">
      <c r="H628" s="26"/>
      <c r="I628" s="35"/>
    </row>
    <row r="629" spans="8:9" ht="14.25" customHeight="1">
      <c r="H629" s="26"/>
      <c r="I629" s="35"/>
    </row>
    <row r="630" spans="8:9" ht="14.25" customHeight="1">
      <c r="H630" s="26"/>
      <c r="I630" s="35"/>
    </row>
    <row r="631" spans="8:9" ht="14.25" customHeight="1">
      <c r="H631" s="26"/>
      <c r="I631" s="35"/>
    </row>
    <row r="632" spans="8:9" ht="14.25" customHeight="1">
      <c r="H632" s="26"/>
      <c r="I632" s="35"/>
    </row>
    <row r="633" spans="8:9" ht="14.25" customHeight="1">
      <c r="H633" s="26"/>
      <c r="I633" s="35"/>
    </row>
    <row r="634" spans="8:9" ht="14.25" customHeight="1">
      <c r="H634" s="26"/>
      <c r="I634" s="35"/>
    </row>
    <row r="635" spans="8:9" ht="14.25" customHeight="1">
      <c r="H635" s="26"/>
      <c r="I635" s="35"/>
    </row>
    <row r="636" spans="8:9" ht="14.25" customHeight="1">
      <c r="H636" s="26"/>
      <c r="I636" s="35"/>
    </row>
    <row r="637" spans="8:9" ht="14.25" customHeight="1">
      <c r="H637" s="26"/>
      <c r="I637" s="35"/>
    </row>
    <row r="638" spans="8:9" ht="14.25" customHeight="1">
      <c r="H638" s="26"/>
      <c r="I638" s="35"/>
    </row>
    <row r="639" spans="8:9" ht="14.25" customHeight="1">
      <c r="H639" s="26"/>
      <c r="I639" s="35"/>
    </row>
    <row r="640" spans="8:9" ht="14.25" customHeight="1">
      <c r="H640" s="26"/>
      <c r="I640" s="35"/>
    </row>
    <row r="641" spans="8:9" ht="14.25" customHeight="1">
      <c r="H641" s="26"/>
      <c r="I641" s="35"/>
    </row>
    <row r="642" spans="8:9" ht="14.25" customHeight="1">
      <c r="H642" s="26"/>
      <c r="I642" s="35"/>
    </row>
    <row r="643" spans="8:9" ht="14.25" customHeight="1">
      <c r="H643" s="26"/>
      <c r="I643" s="35"/>
    </row>
    <row r="644" spans="8:9" ht="14.25" customHeight="1">
      <c r="H644" s="26"/>
      <c r="I644" s="35"/>
    </row>
    <row r="645" spans="8:9" ht="14.25" customHeight="1">
      <c r="H645" s="26"/>
      <c r="I645" s="35"/>
    </row>
    <row r="646" spans="8:9" ht="14.25" customHeight="1">
      <c r="H646" s="26"/>
      <c r="I646" s="35"/>
    </row>
    <row r="647" spans="8:9" ht="14.25" customHeight="1">
      <c r="H647" s="26"/>
      <c r="I647" s="35"/>
    </row>
    <row r="648" spans="8:9" ht="14.25" customHeight="1">
      <c r="H648" s="26"/>
      <c r="I648" s="35"/>
    </row>
    <row r="649" spans="8:9" ht="14.25" customHeight="1">
      <c r="H649" s="26"/>
      <c r="I649" s="35"/>
    </row>
    <row r="650" spans="8:9" ht="14.25" customHeight="1">
      <c r="H650" s="26"/>
      <c r="I650" s="35"/>
    </row>
    <row r="651" spans="8:9" ht="14.25" customHeight="1">
      <c r="H651" s="26"/>
      <c r="I651" s="35"/>
    </row>
    <row r="652" spans="8:9" ht="14.25" customHeight="1">
      <c r="H652" s="26"/>
      <c r="I652" s="35"/>
    </row>
    <row r="653" spans="8:9" ht="14.25" customHeight="1">
      <c r="H653" s="26"/>
      <c r="I653" s="35"/>
    </row>
    <row r="654" spans="8:9" ht="14.25" customHeight="1">
      <c r="H654" s="26"/>
      <c r="I654" s="35"/>
    </row>
    <row r="655" spans="8:9" ht="14.25" customHeight="1">
      <c r="H655" s="26"/>
      <c r="I655" s="35"/>
    </row>
    <row r="656" spans="8:9" ht="14.25" customHeight="1">
      <c r="H656" s="26"/>
      <c r="I656" s="35"/>
    </row>
    <row r="657" spans="8:9" ht="14.25" customHeight="1">
      <c r="H657" s="26"/>
      <c r="I657" s="35"/>
    </row>
    <row r="658" spans="8:9" ht="14.25" customHeight="1">
      <c r="H658" s="26"/>
      <c r="I658" s="35"/>
    </row>
    <row r="659" spans="8:9" ht="14.25" customHeight="1">
      <c r="H659" s="26"/>
      <c r="I659" s="35"/>
    </row>
    <row r="660" spans="8:9" ht="14.25" customHeight="1">
      <c r="H660" s="26"/>
      <c r="I660" s="35"/>
    </row>
    <row r="661" spans="8:9" ht="14.25" customHeight="1">
      <c r="H661" s="26"/>
      <c r="I661" s="35"/>
    </row>
    <row r="662" spans="8:9" ht="14.25" customHeight="1">
      <c r="H662" s="26"/>
      <c r="I662" s="35"/>
    </row>
    <row r="663" spans="8:9" ht="14.25" customHeight="1">
      <c r="H663" s="26"/>
      <c r="I663" s="35"/>
    </row>
    <row r="664" spans="8:9" ht="14.25" customHeight="1">
      <c r="H664" s="26"/>
      <c r="I664" s="35"/>
    </row>
    <row r="665" spans="8:9" ht="14.25" customHeight="1">
      <c r="H665" s="26"/>
      <c r="I665" s="35"/>
    </row>
    <row r="666" spans="8:9" ht="14.25" customHeight="1">
      <c r="H666" s="26"/>
      <c r="I666" s="35"/>
    </row>
    <row r="667" spans="8:9" ht="14.25" customHeight="1">
      <c r="H667" s="26"/>
      <c r="I667" s="35"/>
    </row>
    <row r="668" spans="8:9" ht="14.25" customHeight="1">
      <c r="H668" s="26"/>
      <c r="I668" s="35"/>
    </row>
    <row r="669" spans="8:9" ht="14.25" customHeight="1">
      <c r="H669" s="26"/>
      <c r="I669" s="35"/>
    </row>
    <row r="670" spans="8:9" ht="14.25" customHeight="1">
      <c r="H670" s="26"/>
      <c r="I670" s="35"/>
    </row>
    <row r="671" spans="8:9" ht="14.25" customHeight="1">
      <c r="H671" s="26"/>
      <c r="I671" s="35"/>
    </row>
    <row r="672" spans="8:9" ht="14.25" customHeight="1">
      <c r="H672" s="26"/>
      <c r="I672" s="35"/>
    </row>
    <row r="673" spans="8:9" ht="14.25" customHeight="1">
      <c r="H673" s="26"/>
      <c r="I673" s="35"/>
    </row>
    <row r="674" spans="8:9" ht="14.25" customHeight="1">
      <c r="H674" s="26"/>
      <c r="I674" s="35"/>
    </row>
    <row r="675" spans="8:9" ht="14.25" customHeight="1">
      <c r="H675" s="26"/>
      <c r="I675" s="35"/>
    </row>
    <row r="676" spans="8:9" ht="14.25" customHeight="1">
      <c r="H676" s="26"/>
      <c r="I676" s="35"/>
    </row>
    <row r="677" spans="8:9" ht="14.25" customHeight="1">
      <c r="H677" s="26"/>
      <c r="I677" s="35"/>
    </row>
    <row r="678" spans="8:9" ht="14.25" customHeight="1">
      <c r="H678" s="26"/>
      <c r="I678" s="35"/>
    </row>
    <row r="679" spans="8:9" ht="14.25" customHeight="1">
      <c r="H679" s="26"/>
      <c r="I679" s="35"/>
    </row>
    <row r="680" spans="8:9" ht="14.25" customHeight="1">
      <c r="H680" s="26"/>
      <c r="I680" s="35"/>
    </row>
    <row r="681" spans="8:9" ht="14.25" customHeight="1">
      <c r="H681" s="26"/>
      <c r="I681" s="35"/>
    </row>
    <row r="682" spans="8:9" ht="14.25" customHeight="1">
      <c r="H682" s="26"/>
      <c r="I682" s="35"/>
    </row>
    <row r="683" spans="8:9" ht="14.25" customHeight="1">
      <c r="H683" s="26"/>
      <c r="I683" s="35"/>
    </row>
    <row r="684" spans="8:9" ht="14.25" customHeight="1">
      <c r="H684" s="26"/>
      <c r="I684" s="35"/>
    </row>
    <row r="685" spans="8:9" ht="14.25" customHeight="1">
      <c r="H685" s="26"/>
      <c r="I685" s="35"/>
    </row>
    <row r="686" spans="8:9" ht="14.25" customHeight="1">
      <c r="H686" s="26"/>
      <c r="I686" s="35"/>
    </row>
    <row r="687" spans="8:9" ht="14.25" customHeight="1">
      <c r="H687" s="26"/>
      <c r="I687" s="35"/>
    </row>
    <row r="688" spans="8:9" ht="14.25" customHeight="1">
      <c r="H688" s="26"/>
      <c r="I688" s="35"/>
    </row>
    <row r="689" spans="8:9" ht="14.25" customHeight="1">
      <c r="H689" s="26"/>
      <c r="I689" s="35"/>
    </row>
    <row r="690" spans="8:9" ht="14.25" customHeight="1">
      <c r="H690" s="26"/>
      <c r="I690" s="35"/>
    </row>
    <row r="691" spans="8:9" ht="14.25" customHeight="1">
      <c r="H691" s="26"/>
      <c r="I691" s="35"/>
    </row>
    <row r="692" spans="8:9" ht="14.25" customHeight="1">
      <c r="H692" s="26"/>
      <c r="I692" s="35"/>
    </row>
    <row r="693" spans="8:9" ht="14.25" customHeight="1">
      <c r="H693" s="26"/>
      <c r="I693" s="35"/>
    </row>
    <row r="694" spans="8:9" ht="14.25" customHeight="1">
      <c r="H694" s="26"/>
      <c r="I694" s="35"/>
    </row>
    <row r="695" spans="8:9" ht="14.25" customHeight="1">
      <c r="H695" s="26"/>
      <c r="I695" s="35"/>
    </row>
    <row r="696" spans="8:9" ht="14.25" customHeight="1">
      <c r="H696" s="26"/>
      <c r="I696" s="35"/>
    </row>
    <row r="697" spans="8:9" ht="14.25" customHeight="1">
      <c r="H697" s="26"/>
      <c r="I697" s="35"/>
    </row>
    <row r="698" spans="8:9" ht="14.25" customHeight="1">
      <c r="H698" s="26"/>
      <c r="I698" s="35"/>
    </row>
    <row r="699" spans="8:9" ht="14.25" customHeight="1">
      <c r="H699" s="26"/>
      <c r="I699" s="35"/>
    </row>
    <row r="700" spans="8:9" ht="14.25" customHeight="1">
      <c r="H700" s="26"/>
      <c r="I700" s="35"/>
    </row>
    <row r="701" spans="8:9" ht="14.25" customHeight="1">
      <c r="H701" s="26"/>
      <c r="I701" s="35"/>
    </row>
    <row r="702" spans="8:9" ht="14.25" customHeight="1">
      <c r="H702" s="26"/>
      <c r="I702" s="35"/>
    </row>
    <row r="703" spans="8:9" ht="14.25" customHeight="1">
      <c r="H703" s="26"/>
      <c r="I703" s="35"/>
    </row>
    <row r="704" spans="8:9" ht="14.25" customHeight="1">
      <c r="H704" s="26"/>
      <c r="I704" s="35"/>
    </row>
    <row r="705" spans="8:9" ht="14.25" customHeight="1">
      <c r="H705" s="26"/>
      <c r="I705" s="35"/>
    </row>
    <row r="706" spans="8:9" ht="14.25" customHeight="1">
      <c r="H706" s="26"/>
      <c r="I706" s="35"/>
    </row>
    <row r="707" spans="8:9" ht="14.25" customHeight="1">
      <c r="H707" s="26"/>
      <c r="I707" s="35"/>
    </row>
    <row r="708" spans="8:9" ht="14.25" customHeight="1">
      <c r="H708" s="26"/>
      <c r="I708" s="35"/>
    </row>
    <row r="709" spans="8:9" ht="14.25" customHeight="1">
      <c r="H709" s="26"/>
      <c r="I709" s="35"/>
    </row>
    <row r="710" spans="8:9" ht="14.25" customHeight="1">
      <c r="H710" s="26"/>
      <c r="I710" s="35"/>
    </row>
    <row r="711" spans="8:9" ht="14.25" customHeight="1">
      <c r="H711" s="26"/>
      <c r="I711" s="35"/>
    </row>
    <row r="712" spans="8:9" ht="14.25" customHeight="1">
      <c r="H712" s="26"/>
      <c r="I712" s="35"/>
    </row>
    <row r="713" spans="8:9" ht="14.25" customHeight="1">
      <c r="H713" s="26"/>
      <c r="I713" s="35"/>
    </row>
    <row r="714" spans="8:9" ht="14.25" customHeight="1">
      <c r="H714" s="26"/>
      <c r="I714" s="35"/>
    </row>
    <row r="715" spans="8:9" ht="14.25" customHeight="1">
      <c r="H715" s="26"/>
      <c r="I715" s="35"/>
    </row>
    <row r="716" spans="8:9" ht="14.25" customHeight="1">
      <c r="H716" s="26"/>
      <c r="I716" s="35"/>
    </row>
    <row r="717" spans="8:9" ht="14.25" customHeight="1">
      <c r="H717" s="26"/>
      <c r="I717" s="35"/>
    </row>
    <row r="718" spans="8:9" ht="14.25" customHeight="1">
      <c r="H718" s="26"/>
      <c r="I718" s="35"/>
    </row>
    <row r="719" spans="8:9" ht="14.25" customHeight="1">
      <c r="H719" s="26"/>
      <c r="I719" s="35"/>
    </row>
    <row r="720" spans="8:9" ht="14.25" customHeight="1">
      <c r="H720" s="26"/>
      <c r="I720" s="35"/>
    </row>
    <row r="721" spans="8:9" ht="14.25" customHeight="1">
      <c r="H721" s="26"/>
      <c r="I721" s="35"/>
    </row>
    <row r="722" spans="8:9" ht="14.25" customHeight="1">
      <c r="H722" s="26"/>
      <c r="I722" s="35"/>
    </row>
    <row r="723" spans="8:9" ht="14.25" customHeight="1">
      <c r="H723" s="26"/>
      <c r="I723" s="35"/>
    </row>
    <row r="724" spans="8:9" ht="14.25" customHeight="1">
      <c r="H724" s="26"/>
      <c r="I724" s="35"/>
    </row>
    <row r="725" spans="8:9" ht="14.25" customHeight="1">
      <c r="H725" s="26"/>
      <c r="I725" s="35"/>
    </row>
    <row r="726" spans="8:9" ht="14.25" customHeight="1">
      <c r="H726" s="26"/>
      <c r="I726" s="35"/>
    </row>
    <row r="727" spans="8:9" ht="14.25" customHeight="1">
      <c r="H727" s="26"/>
      <c r="I727" s="35"/>
    </row>
    <row r="728" spans="8:9" ht="14.25" customHeight="1">
      <c r="H728" s="26"/>
      <c r="I728" s="35"/>
    </row>
    <row r="729" spans="8:9" ht="14.25" customHeight="1">
      <c r="H729" s="26"/>
      <c r="I729" s="35"/>
    </row>
    <row r="730" spans="8:9" ht="14.25" customHeight="1">
      <c r="H730" s="26"/>
      <c r="I730" s="35"/>
    </row>
    <row r="731" spans="8:9" ht="14.25" customHeight="1">
      <c r="H731" s="26"/>
      <c r="I731" s="35"/>
    </row>
    <row r="732" spans="8:9" ht="14.25" customHeight="1">
      <c r="H732" s="26"/>
      <c r="I732" s="35"/>
    </row>
    <row r="733" spans="8:9" ht="14.25" customHeight="1">
      <c r="H733" s="26"/>
      <c r="I733" s="35"/>
    </row>
    <row r="734" spans="8:9" ht="14.25" customHeight="1">
      <c r="H734" s="26"/>
      <c r="I734" s="35"/>
    </row>
    <row r="735" spans="8:9" ht="14.25" customHeight="1">
      <c r="H735" s="26"/>
      <c r="I735" s="35"/>
    </row>
    <row r="736" spans="8:9" ht="14.25" customHeight="1">
      <c r="H736" s="26"/>
      <c r="I736" s="35"/>
    </row>
    <row r="737" spans="8:9" ht="14.25" customHeight="1">
      <c r="H737" s="26"/>
      <c r="I737" s="35"/>
    </row>
    <row r="738" spans="8:9" ht="14.25" customHeight="1">
      <c r="H738" s="26"/>
      <c r="I738" s="35"/>
    </row>
    <row r="739" spans="8:9" ht="14.25" customHeight="1">
      <c r="H739" s="26"/>
      <c r="I739" s="35"/>
    </row>
    <row r="740" spans="8:9" ht="14.25" customHeight="1">
      <c r="H740" s="26"/>
      <c r="I740" s="35"/>
    </row>
    <row r="741" spans="8:9" ht="14.25" customHeight="1">
      <c r="H741" s="26"/>
      <c r="I741" s="35"/>
    </row>
    <row r="742" spans="8:9" ht="14.25" customHeight="1">
      <c r="H742" s="26"/>
      <c r="I742" s="35"/>
    </row>
    <row r="743" spans="8:9" ht="14.25" customHeight="1">
      <c r="H743" s="26"/>
      <c r="I743" s="35"/>
    </row>
    <row r="744" spans="8:9" ht="14.25" customHeight="1">
      <c r="H744" s="26"/>
      <c r="I744" s="35"/>
    </row>
    <row r="745" spans="8:9" ht="14.25" customHeight="1">
      <c r="H745" s="26"/>
      <c r="I745" s="35"/>
    </row>
    <row r="746" spans="8:9" ht="14.25" customHeight="1">
      <c r="H746" s="26"/>
      <c r="I746" s="35"/>
    </row>
    <row r="747" spans="8:9" ht="14.25" customHeight="1">
      <c r="H747" s="26"/>
      <c r="I747" s="35"/>
    </row>
    <row r="748" spans="8:9" ht="14.25" customHeight="1">
      <c r="H748" s="26"/>
      <c r="I748" s="35"/>
    </row>
    <row r="749" spans="8:9" ht="14.25" customHeight="1">
      <c r="H749" s="26"/>
      <c r="I749" s="35"/>
    </row>
    <row r="750" spans="8:9" ht="14.25" customHeight="1">
      <c r="H750" s="26"/>
      <c r="I750" s="35"/>
    </row>
    <row r="751" spans="8:9" ht="14.25" customHeight="1">
      <c r="H751" s="26"/>
      <c r="I751" s="35"/>
    </row>
    <row r="752" spans="8:9" ht="14.25" customHeight="1">
      <c r="H752" s="26"/>
      <c r="I752" s="35"/>
    </row>
    <row r="753" spans="8:9" ht="14.25" customHeight="1">
      <c r="H753" s="26"/>
      <c r="I753" s="35"/>
    </row>
    <row r="754" spans="8:9" ht="14.25" customHeight="1">
      <c r="H754" s="26"/>
      <c r="I754" s="35"/>
    </row>
    <row r="755" spans="8:9" ht="14.25" customHeight="1">
      <c r="H755" s="26"/>
      <c r="I755" s="35"/>
    </row>
    <row r="756" spans="8:9" ht="14.25" customHeight="1">
      <c r="H756" s="26"/>
      <c r="I756" s="35"/>
    </row>
    <row r="757" spans="8:9" ht="14.25" customHeight="1">
      <c r="H757" s="26"/>
      <c r="I757" s="35"/>
    </row>
    <row r="758" spans="8:9" ht="14.25" customHeight="1">
      <c r="H758" s="26"/>
      <c r="I758" s="35"/>
    </row>
    <row r="759" spans="8:9" ht="14.25" customHeight="1">
      <c r="H759" s="26"/>
      <c r="I759" s="35"/>
    </row>
    <row r="760" spans="8:9" ht="14.25" customHeight="1">
      <c r="H760" s="26"/>
      <c r="I760" s="35"/>
    </row>
    <row r="761" spans="8:9" ht="14.25" customHeight="1">
      <c r="H761" s="26"/>
      <c r="I761" s="35"/>
    </row>
    <row r="762" spans="8:9" ht="14.25" customHeight="1">
      <c r="H762" s="26"/>
      <c r="I762" s="35"/>
    </row>
    <row r="763" spans="8:9" ht="14.25" customHeight="1">
      <c r="H763" s="26"/>
      <c r="I763" s="35"/>
    </row>
    <row r="764" spans="8:9" ht="14.25" customHeight="1">
      <c r="H764" s="26"/>
      <c r="I764" s="35"/>
    </row>
    <row r="765" spans="8:9" ht="14.25" customHeight="1">
      <c r="H765" s="26"/>
      <c r="I765" s="35"/>
    </row>
    <row r="766" spans="8:9" ht="14.25" customHeight="1">
      <c r="H766" s="26"/>
      <c r="I766" s="35"/>
    </row>
    <row r="767" spans="8:9" ht="14.25" customHeight="1">
      <c r="H767" s="26"/>
      <c r="I767" s="35"/>
    </row>
    <row r="768" spans="8:9" ht="14.25" customHeight="1">
      <c r="H768" s="26"/>
      <c r="I768" s="35"/>
    </row>
    <row r="769" spans="8:9" ht="14.25" customHeight="1">
      <c r="H769" s="26"/>
      <c r="I769" s="35"/>
    </row>
    <row r="770" spans="8:9" ht="14.25" customHeight="1">
      <c r="H770" s="26"/>
      <c r="I770" s="35"/>
    </row>
    <row r="771" spans="8:9" ht="14.25" customHeight="1">
      <c r="H771" s="26"/>
      <c r="I771" s="35"/>
    </row>
    <row r="772" spans="8:9" ht="14.25" customHeight="1">
      <c r="H772" s="26"/>
      <c r="I772" s="35"/>
    </row>
    <row r="773" spans="8:9" ht="14.25" customHeight="1">
      <c r="H773" s="26"/>
      <c r="I773" s="35"/>
    </row>
    <row r="774" spans="8:9" ht="14.25" customHeight="1">
      <c r="H774" s="26"/>
      <c r="I774" s="35"/>
    </row>
    <row r="775" spans="8:9" ht="14.25" customHeight="1">
      <c r="H775" s="26"/>
      <c r="I775" s="35"/>
    </row>
    <row r="776" spans="8:9" ht="14.25" customHeight="1">
      <c r="H776" s="26"/>
      <c r="I776" s="35"/>
    </row>
    <row r="777" spans="8:9" ht="14.25" customHeight="1">
      <c r="H777" s="26"/>
      <c r="I777" s="35"/>
    </row>
    <row r="778" spans="8:9" ht="14.25" customHeight="1">
      <c r="H778" s="26"/>
      <c r="I778" s="35"/>
    </row>
    <row r="779" spans="8:9" ht="14.25" customHeight="1">
      <c r="H779" s="26"/>
      <c r="I779" s="35"/>
    </row>
    <row r="780" spans="8:9" ht="14.25" customHeight="1">
      <c r="H780" s="26"/>
      <c r="I780" s="35"/>
    </row>
    <row r="781" spans="8:9" ht="14.25" customHeight="1">
      <c r="H781" s="26"/>
      <c r="I781" s="35"/>
    </row>
    <row r="782" spans="8:9" ht="14.25" customHeight="1">
      <c r="H782" s="26"/>
      <c r="I782" s="35"/>
    </row>
    <row r="783" spans="8:9" ht="14.25" customHeight="1">
      <c r="H783" s="26"/>
      <c r="I783" s="35"/>
    </row>
    <row r="784" spans="8:9" ht="14.25" customHeight="1">
      <c r="H784" s="26"/>
      <c r="I784" s="35"/>
    </row>
    <row r="785" spans="8:9" ht="14.25" customHeight="1">
      <c r="H785" s="26"/>
      <c r="I785" s="35"/>
    </row>
    <row r="786" spans="8:9" ht="14.25" customHeight="1">
      <c r="H786" s="26"/>
      <c r="I786" s="35"/>
    </row>
    <row r="787" spans="8:9" ht="14.25" customHeight="1">
      <c r="H787" s="26"/>
      <c r="I787" s="35"/>
    </row>
    <row r="788" spans="8:9" ht="14.25" customHeight="1">
      <c r="H788" s="26"/>
      <c r="I788" s="35"/>
    </row>
    <row r="789" spans="8:9" ht="14.25" customHeight="1">
      <c r="H789" s="26"/>
      <c r="I789" s="35"/>
    </row>
    <row r="790" spans="8:9" ht="14.25" customHeight="1">
      <c r="H790" s="26"/>
      <c r="I790" s="35"/>
    </row>
    <row r="791" spans="8:9" ht="14.25" customHeight="1">
      <c r="H791" s="26"/>
      <c r="I791" s="35"/>
    </row>
    <row r="792" spans="8:9" ht="14.25" customHeight="1">
      <c r="H792" s="26"/>
      <c r="I792" s="35"/>
    </row>
    <row r="793" spans="8:9" ht="14.25" customHeight="1">
      <c r="H793" s="26"/>
      <c r="I793" s="35"/>
    </row>
    <row r="794" spans="8:9" ht="14.25" customHeight="1">
      <c r="H794" s="26"/>
      <c r="I794" s="35"/>
    </row>
    <row r="795" spans="8:9" ht="14.25" customHeight="1">
      <c r="H795" s="26"/>
      <c r="I795" s="35"/>
    </row>
    <row r="796" spans="8:9" ht="14.25" customHeight="1">
      <c r="H796" s="26"/>
      <c r="I796" s="35"/>
    </row>
    <row r="797" spans="8:9" ht="14.25" customHeight="1">
      <c r="H797" s="26"/>
      <c r="I797" s="35"/>
    </row>
    <row r="798" spans="8:9" ht="14.25" customHeight="1">
      <c r="H798" s="26"/>
      <c r="I798" s="35"/>
    </row>
    <row r="799" spans="8:9" ht="14.25" customHeight="1">
      <c r="H799" s="26"/>
      <c r="I799" s="35"/>
    </row>
    <row r="800" spans="8:9" ht="14.25" customHeight="1">
      <c r="H800" s="26"/>
      <c r="I800" s="35"/>
    </row>
    <row r="801" spans="8:9" ht="14.25" customHeight="1">
      <c r="H801" s="26"/>
      <c r="I801" s="35"/>
    </row>
    <row r="802" spans="8:9" ht="14.25" customHeight="1">
      <c r="H802" s="26"/>
      <c r="I802" s="35"/>
    </row>
    <row r="803" spans="8:9" ht="14.25" customHeight="1">
      <c r="H803" s="26"/>
      <c r="I803" s="35"/>
    </row>
    <row r="804" spans="8:9" ht="14.25" customHeight="1">
      <c r="H804" s="26"/>
      <c r="I804" s="35"/>
    </row>
    <row r="805" spans="8:9" ht="14.25" customHeight="1">
      <c r="H805" s="26"/>
      <c r="I805" s="35"/>
    </row>
    <row r="806" spans="8:9" ht="14.25" customHeight="1">
      <c r="H806" s="26"/>
      <c r="I806" s="35"/>
    </row>
    <row r="807" spans="8:9" ht="14.25" customHeight="1">
      <c r="H807" s="26"/>
      <c r="I807" s="35"/>
    </row>
    <row r="808" spans="8:9" ht="14.25" customHeight="1">
      <c r="H808" s="26"/>
      <c r="I808" s="35"/>
    </row>
    <row r="809" spans="8:9" ht="14.25" customHeight="1">
      <c r="H809" s="26"/>
      <c r="I809" s="35"/>
    </row>
    <row r="810" spans="8:9" ht="14.25" customHeight="1">
      <c r="H810" s="26"/>
      <c r="I810" s="35"/>
    </row>
    <row r="811" spans="8:9" ht="14.25" customHeight="1">
      <c r="H811" s="26"/>
      <c r="I811" s="35"/>
    </row>
    <row r="812" spans="8:9" ht="14.25" customHeight="1">
      <c r="H812" s="26"/>
      <c r="I812" s="35"/>
    </row>
    <row r="813" spans="8:9" ht="14.25" customHeight="1">
      <c r="H813" s="26"/>
      <c r="I813" s="35"/>
    </row>
    <row r="814" spans="8:9" ht="14.25" customHeight="1">
      <c r="H814" s="26"/>
      <c r="I814" s="35"/>
    </row>
    <row r="815" spans="8:9" ht="14.25" customHeight="1">
      <c r="H815" s="26"/>
      <c r="I815" s="35"/>
    </row>
    <row r="816" spans="8:9" ht="14.25" customHeight="1">
      <c r="H816" s="26"/>
      <c r="I816" s="35"/>
    </row>
    <row r="817" spans="8:9" ht="14.25" customHeight="1">
      <c r="H817" s="26"/>
      <c r="I817" s="35"/>
    </row>
    <row r="818" spans="8:9" ht="14.25" customHeight="1">
      <c r="H818" s="26"/>
      <c r="I818" s="35"/>
    </row>
    <row r="819" spans="8:9" ht="14.25" customHeight="1">
      <c r="H819" s="26"/>
      <c r="I819" s="35"/>
    </row>
    <row r="820" spans="8:9" ht="14.25" customHeight="1">
      <c r="H820" s="26"/>
      <c r="I820" s="35"/>
    </row>
    <row r="821" spans="8:9" ht="14.25" customHeight="1">
      <c r="H821" s="26"/>
      <c r="I821" s="35"/>
    </row>
    <row r="822" spans="8:9" ht="14.25" customHeight="1">
      <c r="H822" s="26"/>
      <c r="I822" s="35"/>
    </row>
    <row r="823" spans="8:9" ht="14.25" customHeight="1">
      <c r="H823" s="26"/>
      <c r="I823" s="35"/>
    </row>
    <row r="824" spans="8:9" ht="14.25" customHeight="1">
      <c r="H824" s="26"/>
      <c r="I824" s="35"/>
    </row>
    <row r="825" spans="8:9" ht="14.25" customHeight="1">
      <c r="H825" s="26"/>
      <c r="I825" s="35"/>
    </row>
    <row r="826" spans="8:9" ht="14.25" customHeight="1">
      <c r="H826" s="26"/>
      <c r="I826" s="35"/>
    </row>
    <row r="827" spans="8:9" ht="14.25" customHeight="1">
      <c r="H827" s="26"/>
      <c r="I827" s="35"/>
    </row>
    <row r="828" spans="8:9" ht="14.25" customHeight="1">
      <c r="H828" s="26"/>
      <c r="I828" s="35"/>
    </row>
    <row r="829" spans="8:9" ht="14.25" customHeight="1">
      <c r="H829" s="26"/>
      <c r="I829" s="35"/>
    </row>
    <row r="830" spans="8:9" ht="14.25" customHeight="1">
      <c r="H830" s="26"/>
      <c r="I830" s="35"/>
    </row>
    <row r="831" spans="8:9" ht="14.25" customHeight="1">
      <c r="H831" s="26"/>
      <c r="I831" s="35"/>
    </row>
    <row r="832" spans="8:9" ht="14.25" customHeight="1">
      <c r="H832" s="26"/>
      <c r="I832" s="35"/>
    </row>
    <row r="833" spans="8:9" ht="14.25" customHeight="1">
      <c r="H833" s="26"/>
      <c r="I833" s="35"/>
    </row>
    <row r="834" spans="8:9" ht="14.25" customHeight="1">
      <c r="H834" s="26"/>
      <c r="I834" s="35"/>
    </row>
    <row r="835" spans="8:9" ht="14.25" customHeight="1">
      <c r="H835" s="26"/>
      <c r="I835" s="35"/>
    </row>
    <row r="836" spans="8:9" ht="14.25" customHeight="1">
      <c r="H836" s="26"/>
      <c r="I836" s="35"/>
    </row>
    <row r="837" spans="8:9" ht="14.25" customHeight="1">
      <c r="H837" s="26"/>
      <c r="I837" s="35"/>
    </row>
    <row r="838" spans="8:9" ht="14.25" customHeight="1">
      <c r="H838" s="26"/>
      <c r="I838" s="35"/>
    </row>
    <row r="839" spans="8:9" ht="14.25" customHeight="1">
      <c r="H839" s="26"/>
      <c r="I839" s="35"/>
    </row>
    <row r="840" spans="8:9" ht="14.25" customHeight="1">
      <c r="H840" s="26"/>
      <c r="I840" s="35"/>
    </row>
    <row r="841" spans="8:9" ht="14.25" customHeight="1">
      <c r="H841" s="26"/>
      <c r="I841" s="35"/>
    </row>
    <row r="842" spans="8:9" ht="14.25" customHeight="1">
      <c r="H842" s="26"/>
      <c r="I842" s="35"/>
    </row>
    <row r="843" spans="8:9" ht="14.25" customHeight="1">
      <c r="H843" s="26"/>
      <c r="I843" s="35"/>
    </row>
    <row r="844" spans="8:9" ht="14.25" customHeight="1">
      <c r="H844" s="26"/>
      <c r="I844" s="35"/>
    </row>
    <row r="845" spans="8:9" ht="14.25" customHeight="1">
      <c r="H845" s="26"/>
      <c r="I845" s="35"/>
    </row>
    <row r="846" spans="8:9" ht="14.25" customHeight="1">
      <c r="H846" s="26"/>
      <c r="I846" s="35"/>
    </row>
    <row r="847" spans="8:9" ht="14.25" customHeight="1">
      <c r="H847" s="26"/>
      <c r="I847" s="35"/>
    </row>
    <row r="848" spans="8:9" ht="14.25" customHeight="1">
      <c r="H848" s="26"/>
      <c r="I848" s="35"/>
    </row>
    <row r="849" spans="8:9" ht="14.25" customHeight="1">
      <c r="H849" s="26"/>
      <c r="I849" s="35"/>
    </row>
    <row r="850" spans="8:9" ht="14.25" customHeight="1">
      <c r="H850" s="26"/>
      <c r="I850" s="35"/>
    </row>
    <row r="851" spans="8:9" ht="14.25" customHeight="1">
      <c r="H851" s="26"/>
      <c r="I851" s="35"/>
    </row>
    <row r="852" spans="8:9" ht="14.25" customHeight="1">
      <c r="H852" s="26"/>
      <c r="I852" s="35"/>
    </row>
    <row r="853" spans="8:9" ht="14.25" customHeight="1">
      <c r="H853" s="26"/>
      <c r="I853" s="35"/>
    </row>
    <row r="854" spans="8:9" ht="14.25" customHeight="1">
      <c r="H854" s="26"/>
      <c r="I854" s="35"/>
    </row>
    <row r="855" spans="8:9" ht="14.25" customHeight="1">
      <c r="H855" s="26"/>
      <c r="I855" s="35"/>
    </row>
    <row r="856" spans="8:9" ht="14.25" customHeight="1">
      <c r="H856" s="26"/>
      <c r="I856" s="35"/>
    </row>
    <row r="857" spans="8:9" ht="14.25" customHeight="1">
      <c r="H857" s="26"/>
      <c r="I857" s="35"/>
    </row>
    <row r="858" spans="8:9" ht="14.25" customHeight="1">
      <c r="H858" s="26"/>
      <c r="I858" s="35"/>
    </row>
    <row r="859" spans="8:9" ht="14.25" customHeight="1">
      <c r="H859" s="26"/>
      <c r="I859" s="35"/>
    </row>
    <row r="860" spans="8:9" ht="14.25" customHeight="1">
      <c r="H860" s="26"/>
      <c r="I860" s="35"/>
    </row>
    <row r="861" spans="8:9" ht="14.25" customHeight="1">
      <c r="H861" s="26"/>
      <c r="I861" s="35"/>
    </row>
    <row r="862" spans="8:9" ht="14.25" customHeight="1">
      <c r="H862" s="26"/>
      <c r="I862" s="35"/>
    </row>
    <row r="863" spans="8:9" ht="14.25" customHeight="1">
      <c r="H863" s="26"/>
      <c r="I863" s="35"/>
    </row>
    <row r="864" spans="8:9" ht="14.25" customHeight="1">
      <c r="H864" s="26"/>
      <c r="I864" s="35"/>
    </row>
    <row r="865" spans="8:9" ht="14.25" customHeight="1">
      <c r="H865" s="26"/>
      <c r="I865" s="35"/>
    </row>
    <row r="866" spans="8:9" ht="14.25" customHeight="1">
      <c r="H866" s="26"/>
      <c r="I866" s="35"/>
    </row>
    <row r="867" spans="8:9" ht="14.25" customHeight="1">
      <c r="H867" s="26"/>
      <c r="I867" s="35"/>
    </row>
    <row r="868" spans="8:9" ht="14.25" customHeight="1">
      <c r="H868" s="26"/>
      <c r="I868" s="35"/>
    </row>
    <row r="869" spans="8:9" ht="14.25" customHeight="1">
      <c r="H869" s="26"/>
      <c r="I869" s="35"/>
    </row>
    <row r="870" spans="8:9" ht="14.25" customHeight="1">
      <c r="H870" s="26"/>
      <c r="I870" s="35"/>
    </row>
    <row r="871" spans="8:9" ht="14.25" customHeight="1">
      <c r="H871" s="26"/>
      <c r="I871" s="35"/>
    </row>
    <row r="872" spans="8:9" ht="14.25" customHeight="1">
      <c r="H872" s="26"/>
      <c r="I872" s="35"/>
    </row>
    <row r="873" spans="8:9" ht="14.25" customHeight="1">
      <c r="H873" s="26"/>
      <c r="I873" s="35"/>
    </row>
    <row r="874" spans="8:9" ht="14.25" customHeight="1">
      <c r="H874" s="26"/>
      <c r="I874" s="35"/>
    </row>
    <row r="875" spans="8:9" ht="14.25" customHeight="1">
      <c r="H875" s="26"/>
      <c r="I875" s="35"/>
    </row>
    <row r="876" spans="8:9" ht="14.25" customHeight="1">
      <c r="H876" s="26"/>
      <c r="I876" s="35"/>
    </row>
    <row r="877" spans="8:9" ht="14.25" customHeight="1">
      <c r="H877" s="26"/>
      <c r="I877" s="35"/>
    </row>
    <row r="878" spans="8:9" ht="14.25" customHeight="1">
      <c r="H878" s="26"/>
      <c r="I878" s="35"/>
    </row>
    <row r="879" spans="8:9" ht="14.25" customHeight="1">
      <c r="H879" s="26"/>
      <c r="I879" s="35"/>
    </row>
    <row r="880" spans="8:9" ht="14.25" customHeight="1">
      <c r="H880" s="26"/>
      <c r="I880" s="35"/>
    </row>
    <row r="881" spans="8:9" ht="14.25" customHeight="1">
      <c r="H881" s="26"/>
      <c r="I881" s="35"/>
    </row>
    <row r="882" spans="8:9" ht="14.25" customHeight="1">
      <c r="H882" s="26"/>
      <c r="I882" s="35"/>
    </row>
    <row r="883" spans="8:9" ht="14.25" customHeight="1">
      <c r="H883" s="26"/>
      <c r="I883" s="35"/>
    </row>
    <row r="884" spans="8:9" ht="14.25" customHeight="1">
      <c r="H884" s="26"/>
      <c r="I884" s="35"/>
    </row>
    <row r="885" spans="8:9" ht="14.25" customHeight="1">
      <c r="H885" s="26"/>
      <c r="I885" s="35"/>
    </row>
    <row r="886" spans="8:9" ht="14.25" customHeight="1">
      <c r="H886" s="26"/>
      <c r="I886" s="35"/>
    </row>
    <row r="887" spans="8:9" ht="14.25" customHeight="1">
      <c r="H887" s="26"/>
      <c r="I887" s="35"/>
    </row>
    <row r="888" spans="8:9" ht="14.25" customHeight="1">
      <c r="H888" s="26"/>
      <c r="I888" s="35"/>
    </row>
    <row r="889" spans="8:9" ht="14.25" customHeight="1">
      <c r="H889" s="26"/>
      <c r="I889" s="35"/>
    </row>
    <row r="890" spans="8:9" ht="14.25" customHeight="1">
      <c r="H890" s="26"/>
      <c r="I890" s="35"/>
    </row>
    <row r="891" spans="8:9" ht="14.25" customHeight="1">
      <c r="H891" s="26"/>
      <c r="I891" s="35"/>
    </row>
    <row r="892" spans="8:9" ht="14.25" customHeight="1">
      <c r="H892" s="26"/>
      <c r="I892" s="35"/>
    </row>
    <row r="893" spans="8:9" ht="14.25" customHeight="1">
      <c r="H893" s="26"/>
      <c r="I893" s="35"/>
    </row>
    <row r="894" spans="8:9" ht="14.25" customHeight="1">
      <c r="H894" s="26"/>
      <c r="I894" s="35"/>
    </row>
    <row r="895" spans="8:9" ht="14.25" customHeight="1">
      <c r="H895" s="26"/>
      <c r="I895" s="35"/>
    </row>
    <row r="896" spans="8:9" ht="14.25" customHeight="1">
      <c r="H896" s="26"/>
      <c r="I896" s="35"/>
    </row>
    <row r="897" spans="8:9" ht="14.25" customHeight="1">
      <c r="H897" s="26"/>
      <c r="I897" s="35"/>
    </row>
    <row r="898" spans="8:9" ht="14.25" customHeight="1">
      <c r="H898" s="26"/>
      <c r="I898" s="35"/>
    </row>
    <row r="899" spans="8:9" ht="14.25" customHeight="1">
      <c r="H899" s="26"/>
      <c r="I899" s="35"/>
    </row>
    <row r="900" spans="8:9" ht="14.25" customHeight="1">
      <c r="H900" s="26"/>
      <c r="I900" s="35"/>
    </row>
    <row r="901" spans="8:9" ht="14.25" customHeight="1">
      <c r="H901" s="26"/>
      <c r="I901" s="35"/>
    </row>
    <row r="902" spans="8:9" ht="14.25" customHeight="1">
      <c r="H902" s="26"/>
      <c r="I902" s="35"/>
    </row>
    <row r="903" spans="8:9" ht="14.25" customHeight="1">
      <c r="H903" s="26"/>
      <c r="I903" s="35"/>
    </row>
    <row r="904" spans="8:9" ht="14.25" customHeight="1">
      <c r="H904" s="26"/>
      <c r="I904" s="35"/>
    </row>
    <row r="905" spans="8:9" ht="14.25" customHeight="1">
      <c r="H905" s="26"/>
      <c r="I905" s="35"/>
    </row>
    <row r="906" spans="8:9" ht="14.25" customHeight="1">
      <c r="H906" s="26"/>
      <c r="I906" s="35"/>
    </row>
    <row r="907" spans="8:9" ht="14.25" customHeight="1">
      <c r="H907" s="26"/>
      <c r="I907" s="35"/>
    </row>
    <row r="908" spans="8:9" ht="14.25" customHeight="1">
      <c r="H908" s="26"/>
      <c r="I908" s="35"/>
    </row>
    <row r="909" spans="8:9" ht="14.25" customHeight="1">
      <c r="H909" s="26"/>
      <c r="I909" s="35"/>
    </row>
    <row r="910" spans="8:9" ht="14.25" customHeight="1">
      <c r="H910" s="26"/>
      <c r="I910" s="35"/>
    </row>
    <row r="911" spans="8:9" ht="14.25" customHeight="1">
      <c r="H911" s="26"/>
      <c r="I911" s="35"/>
    </row>
    <row r="912" spans="8:9" ht="14.25" customHeight="1">
      <c r="H912" s="26"/>
      <c r="I912" s="35"/>
    </row>
    <row r="913" spans="8:9" ht="14.25" customHeight="1">
      <c r="H913" s="26"/>
      <c r="I913" s="35"/>
    </row>
    <row r="914" spans="8:9" ht="14.25" customHeight="1">
      <c r="H914" s="26"/>
      <c r="I914" s="35"/>
    </row>
    <row r="915" spans="8:9" ht="14.25" customHeight="1">
      <c r="H915" s="26"/>
      <c r="I915" s="35"/>
    </row>
    <row r="916" spans="8:9" ht="14.25" customHeight="1">
      <c r="H916" s="26"/>
      <c r="I916" s="35"/>
    </row>
    <row r="917" spans="8:9" ht="14.25" customHeight="1">
      <c r="H917" s="26"/>
      <c r="I917" s="35"/>
    </row>
    <row r="918" spans="8:9" ht="14.25" customHeight="1">
      <c r="H918" s="26"/>
      <c r="I918" s="35"/>
    </row>
    <row r="919" spans="8:9" ht="14.25" customHeight="1">
      <c r="H919" s="26"/>
      <c r="I919" s="35"/>
    </row>
    <row r="920" spans="8:9" ht="14.25" customHeight="1">
      <c r="H920" s="26"/>
      <c r="I920" s="35"/>
    </row>
    <row r="921" spans="8:9" ht="14.25" customHeight="1">
      <c r="H921" s="26"/>
      <c r="I921" s="35"/>
    </row>
    <row r="922" spans="8:9" ht="14.25" customHeight="1">
      <c r="H922" s="26"/>
      <c r="I922" s="35"/>
    </row>
    <row r="923" spans="8:9" ht="14.25" customHeight="1">
      <c r="H923" s="26"/>
      <c r="I923" s="35"/>
    </row>
    <row r="924" spans="8:9" ht="14.25" customHeight="1">
      <c r="H924" s="26"/>
      <c r="I924" s="35"/>
    </row>
    <row r="925" spans="8:9" ht="14.25" customHeight="1">
      <c r="H925" s="26"/>
      <c r="I925" s="35"/>
    </row>
    <row r="926" spans="8:9" ht="14.25" customHeight="1">
      <c r="H926" s="26"/>
      <c r="I926" s="35"/>
    </row>
    <row r="927" spans="8:9" ht="14.25" customHeight="1">
      <c r="H927" s="26"/>
      <c r="I927" s="35"/>
    </row>
    <row r="928" spans="8:9" ht="14.25" customHeight="1">
      <c r="H928" s="26"/>
      <c r="I928" s="35"/>
    </row>
    <row r="929" spans="8:9" ht="14.25" customHeight="1">
      <c r="H929" s="26"/>
      <c r="I929" s="35"/>
    </row>
    <row r="930" spans="8:9" ht="14.25" customHeight="1">
      <c r="H930" s="26"/>
      <c r="I930" s="35"/>
    </row>
    <row r="931" spans="8:9" ht="14.25" customHeight="1">
      <c r="H931" s="26"/>
      <c r="I931" s="35"/>
    </row>
    <row r="932" spans="8:9" ht="14.25" customHeight="1">
      <c r="H932" s="26"/>
      <c r="I932" s="35"/>
    </row>
    <row r="933" spans="8:9" ht="14.25" customHeight="1">
      <c r="H933" s="26"/>
      <c r="I933" s="35"/>
    </row>
    <row r="934" spans="8:9" ht="14.25" customHeight="1">
      <c r="H934" s="26"/>
      <c r="I934" s="35"/>
    </row>
    <row r="935" spans="8:9" ht="14.25" customHeight="1">
      <c r="H935" s="26"/>
      <c r="I935" s="35"/>
    </row>
    <row r="936" spans="8:9" ht="14.25" customHeight="1">
      <c r="H936" s="26"/>
      <c r="I936" s="35"/>
    </row>
    <row r="937" spans="8:9" ht="14.25" customHeight="1">
      <c r="H937" s="26"/>
      <c r="I937" s="35"/>
    </row>
    <row r="938" spans="8:9" ht="14.25" customHeight="1">
      <c r="H938" s="26"/>
      <c r="I938" s="35"/>
    </row>
    <row r="939" spans="8:9" ht="14.25" customHeight="1">
      <c r="H939" s="26"/>
      <c r="I939" s="35"/>
    </row>
    <row r="940" spans="8:9" ht="14.25" customHeight="1">
      <c r="H940" s="26"/>
      <c r="I940" s="35"/>
    </row>
    <row r="941" spans="8:9" ht="14.25" customHeight="1">
      <c r="H941" s="26"/>
      <c r="I941" s="35"/>
    </row>
    <row r="942" spans="8:9" ht="14.25" customHeight="1">
      <c r="H942" s="26"/>
      <c r="I942" s="35"/>
    </row>
    <row r="943" spans="8:9" ht="14.25" customHeight="1">
      <c r="H943" s="26"/>
      <c r="I943" s="35"/>
    </row>
    <row r="944" spans="8:9" ht="14.25" customHeight="1">
      <c r="H944" s="26"/>
      <c r="I944" s="35"/>
    </row>
    <row r="945" spans="8:9" ht="14.25" customHeight="1">
      <c r="H945" s="26"/>
      <c r="I945" s="35"/>
    </row>
    <row r="946" spans="8:9" ht="14.25" customHeight="1">
      <c r="H946" s="26"/>
      <c r="I946" s="35"/>
    </row>
    <row r="947" spans="8:9" ht="14.25" customHeight="1">
      <c r="H947" s="26"/>
      <c r="I947" s="35"/>
    </row>
    <row r="948" spans="8:9" ht="14.25" customHeight="1">
      <c r="H948" s="26"/>
      <c r="I948" s="35"/>
    </row>
    <row r="949" spans="8:9" ht="14.25" customHeight="1">
      <c r="H949" s="26"/>
      <c r="I949" s="35"/>
    </row>
    <row r="950" spans="8:9" ht="14.25" customHeight="1">
      <c r="H950" s="26"/>
      <c r="I950" s="35"/>
    </row>
    <row r="951" spans="8:9" ht="14.25" customHeight="1">
      <c r="H951" s="26"/>
      <c r="I951" s="35"/>
    </row>
    <row r="952" spans="8:9" ht="14.25" customHeight="1">
      <c r="H952" s="26"/>
      <c r="I952" s="35"/>
    </row>
    <row r="953" spans="8:9" ht="14.25" customHeight="1">
      <c r="H953" s="26"/>
      <c r="I953" s="35"/>
    </row>
    <row r="954" spans="8:9" ht="14.25" customHeight="1">
      <c r="H954" s="26"/>
      <c r="I954" s="35"/>
    </row>
    <row r="955" spans="8:9" ht="14.25" customHeight="1">
      <c r="H955" s="26"/>
      <c r="I955" s="35"/>
    </row>
    <row r="956" spans="8:9" ht="14.25" customHeight="1">
      <c r="H956" s="26"/>
      <c r="I956" s="35"/>
    </row>
    <row r="957" spans="8:9" ht="14.25" customHeight="1">
      <c r="H957" s="26"/>
      <c r="I957" s="35"/>
    </row>
    <row r="958" spans="8:9" ht="14.25" customHeight="1">
      <c r="H958" s="26"/>
      <c r="I958" s="35"/>
    </row>
    <row r="959" spans="8:9" ht="14.25" customHeight="1">
      <c r="H959" s="26"/>
      <c r="I959" s="35"/>
    </row>
    <row r="960" spans="8:9" ht="14.25" customHeight="1">
      <c r="H960" s="26"/>
      <c r="I960" s="35"/>
    </row>
    <row r="961" spans="8:9" ht="14.25" customHeight="1">
      <c r="H961" s="26"/>
      <c r="I961" s="35"/>
    </row>
    <row r="962" spans="8:9" ht="14.25" customHeight="1">
      <c r="H962" s="26"/>
      <c r="I962" s="35"/>
    </row>
    <row r="963" spans="8:9" ht="14.25" customHeight="1">
      <c r="H963" s="26"/>
      <c r="I963" s="35"/>
    </row>
    <row r="964" spans="8:9" ht="14.25" customHeight="1">
      <c r="H964" s="26"/>
      <c r="I964" s="35"/>
    </row>
    <row r="965" spans="8:9" ht="14.25" customHeight="1">
      <c r="H965" s="26"/>
      <c r="I965" s="35"/>
    </row>
    <row r="966" spans="8:9" ht="14.25" customHeight="1">
      <c r="H966" s="26"/>
      <c r="I966" s="35"/>
    </row>
    <row r="967" spans="8:9" ht="14.25" customHeight="1">
      <c r="H967" s="26"/>
      <c r="I967" s="35"/>
    </row>
    <row r="968" spans="8:9" ht="14.25" customHeight="1">
      <c r="H968" s="26"/>
      <c r="I968" s="35"/>
    </row>
    <row r="969" spans="8:9" ht="14.25" customHeight="1">
      <c r="H969" s="26"/>
      <c r="I969" s="35"/>
    </row>
    <row r="970" spans="8:9" ht="14.25" customHeight="1">
      <c r="H970" s="26"/>
      <c r="I970" s="35"/>
    </row>
    <row r="971" spans="8:9" ht="14.25" customHeight="1">
      <c r="H971" s="26"/>
      <c r="I971" s="35"/>
    </row>
    <row r="972" spans="8:9" ht="14.25" customHeight="1">
      <c r="H972" s="26"/>
      <c r="I972" s="35"/>
    </row>
    <row r="973" spans="8:9" ht="14.25" customHeight="1">
      <c r="H973" s="26"/>
      <c r="I973" s="35"/>
    </row>
    <row r="974" spans="8:9" ht="14.25" customHeight="1">
      <c r="H974" s="26"/>
      <c r="I974" s="35"/>
    </row>
    <row r="975" spans="8:9" ht="14.25" customHeight="1">
      <c r="H975" s="26"/>
      <c r="I975" s="35"/>
    </row>
    <row r="976" spans="8:9" ht="14.25" customHeight="1">
      <c r="H976" s="26"/>
      <c r="I976" s="35"/>
    </row>
    <row r="977" spans="8:9" ht="14.25" customHeight="1">
      <c r="H977" s="26"/>
      <c r="I977" s="35"/>
    </row>
    <row r="978" spans="8:9" ht="14.25" customHeight="1">
      <c r="H978" s="26"/>
      <c r="I978" s="35"/>
    </row>
    <row r="979" spans="8:9" ht="14.25" customHeight="1">
      <c r="H979" s="26"/>
      <c r="I979" s="35"/>
    </row>
    <row r="980" spans="8:9" ht="14.25" customHeight="1">
      <c r="H980" s="26"/>
      <c r="I980" s="35"/>
    </row>
    <row r="981" spans="8:9" ht="14.25" customHeight="1">
      <c r="H981" s="26"/>
      <c r="I981" s="35"/>
    </row>
    <row r="982" spans="8:9" ht="14.25" customHeight="1">
      <c r="H982" s="26"/>
      <c r="I982" s="35"/>
    </row>
    <row r="983" spans="8:9" ht="14.25" customHeight="1">
      <c r="H983" s="26"/>
      <c r="I983" s="35"/>
    </row>
    <row r="984" spans="8:9" ht="14.25" customHeight="1">
      <c r="H984" s="26"/>
      <c r="I984" s="35"/>
    </row>
    <row r="985" spans="8:9" ht="14.25" customHeight="1">
      <c r="H985" s="26"/>
      <c r="I985" s="35"/>
    </row>
    <row r="986" spans="8:9" ht="14.25" customHeight="1">
      <c r="H986" s="26"/>
      <c r="I986" s="35"/>
    </row>
    <row r="987" spans="8:9" ht="14.25" customHeight="1">
      <c r="H987" s="26"/>
      <c r="I987" s="35"/>
    </row>
    <row r="988" spans="8:9" ht="14.25" customHeight="1">
      <c r="H988" s="26"/>
      <c r="I988" s="35"/>
    </row>
    <row r="989" spans="8:9" ht="14.25" customHeight="1">
      <c r="H989" s="26"/>
      <c r="I989" s="35"/>
    </row>
    <row r="990" spans="8:9" ht="14.25" customHeight="1">
      <c r="H990" s="26"/>
      <c r="I990" s="35"/>
    </row>
    <row r="991" spans="8:9" ht="14.25" customHeight="1">
      <c r="H991" s="26"/>
      <c r="I991" s="35"/>
    </row>
    <row r="992" spans="8:9" ht="14.25" customHeight="1">
      <c r="H992" s="26"/>
      <c r="I992" s="35"/>
    </row>
    <row r="993" spans="8:9" ht="14.25" customHeight="1">
      <c r="H993" s="26"/>
      <c r="I993" s="35"/>
    </row>
    <row r="994" spans="8:9" ht="14.25" customHeight="1">
      <c r="H994" s="26"/>
      <c r="I994" s="35"/>
    </row>
    <row r="995" spans="8:9" ht="14.25" customHeight="1">
      <c r="H995" s="26"/>
      <c r="I995" s="35"/>
    </row>
    <row r="996" spans="8:9" ht="14.25" customHeight="1">
      <c r="H996" s="26"/>
      <c r="I996" s="35"/>
    </row>
    <row r="997" spans="8:9" ht="14.25" customHeight="1">
      <c r="H997" s="26"/>
      <c r="I997" s="35"/>
    </row>
    <row r="998" spans="8:9" ht="14.25" customHeight="1">
      <c r="H998" s="26"/>
      <c r="I998" s="35"/>
    </row>
    <row r="999" spans="8:9" ht="14.25" customHeight="1">
      <c r="H999" s="26"/>
      <c r="I999" s="35"/>
    </row>
    <row r="1000" spans="8:9" ht="14.25" customHeight="1">
      <c r="H1000" s="26"/>
      <c r="I1000" s="35"/>
    </row>
  </sheetData>
  <mergeCells count="1">
    <mergeCell ref="C282:C283"/>
  </mergeCells>
  <pageMargins left="0.7" right="0.7" top="0.75" bottom="0.75" header="0" footer="0"/>
  <pageSetup scale="5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Debt</vt:lpstr>
      <vt:lpstr>Existing Debt</vt:lpstr>
      <vt:lpstr>Income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Keysor</dc:creator>
  <cp:lastModifiedBy>McCaskill, Regina</cp:lastModifiedBy>
  <dcterms:created xsi:type="dcterms:W3CDTF">2025-11-03T14:44:47Z</dcterms:created>
  <dcterms:modified xsi:type="dcterms:W3CDTF">2026-08-04T20:11:08Z</dcterms:modified>
</cp:coreProperties>
</file>